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irserver\users\aabrams\My Documents\EXCEL\Miscellaneous - open\2022 Financial Statements\2Q22\"/>
    </mc:Choice>
  </mc:AlternateContent>
  <xr:revisionPtr revIDLastSave="0" documentId="13_ncr:1_{671636E4-E0C0-48FD-A082-464C4143BF88}" xr6:coauthVersionLast="45" xr6:coauthVersionMax="45" xr10:uidLastSave="{00000000-0000-0000-0000-000000000000}"/>
  <bookViews>
    <workbookView xWindow="28680" yWindow="-120" windowWidth="29040" windowHeight="15840" xr2:uid="{EBCAFF19-65C4-41D6-B7C1-0CDB06AC220A}"/>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3"/>
  </externalReferences>
  <definedNames>
    <definedName name="_xlnm.Print_Area" localSheetId="0">'Balance Sheet-1'!$A$1:$D$56</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Statement-2'!$A$1:$E$42</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2" l="1"/>
  <c r="D24" i="12"/>
  <c r="C24" i="12"/>
  <c r="B24" i="12"/>
  <c r="F23" i="12"/>
  <c r="F24" i="12" s="1"/>
  <c r="B28" i="6" s="1"/>
  <c r="F22" i="12"/>
  <c r="F21" i="12"/>
  <c r="E17" i="12"/>
  <c r="D17" i="12"/>
  <c r="D17" i="11" s="1"/>
  <c r="D29" i="11" s="1"/>
  <c r="C17" i="12"/>
  <c r="B17" i="12"/>
  <c r="E16" i="12"/>
  <c r="D16" i="12"/>
  <c r="D16" i="11" s="1"/>
  <c r="C16" i="12"/>
  <c r="C16" i="11" s="1"/>
  <c r="B16" i="12"/>
  <c r="E15" i="12"/>
  <c r="E18" i="12" s="1"/>
  <c r="E44" i="4" s="1"/>
  <c r="D15" i="12"/>
  <c r="D18" i="12" s="1"/>
  <c r="D44" i="4" s="1"/>
  <c r="C15" i="12"/>
  <c r="C18" i="12" s="1"/>
  <c r="B15" i="12"/>
  <c r="B18" i="12" s="1"/>
  <c r="B44" i="4" s="1"/>
  <c r="E11" i="12"/>
  <c r="E29" i="12" s="1"/>
  <c r="D11" i="12"/>
  <c r="C11" i="12"/>
  <c r="C29" i="12" s="1"/>
  <c r="B11" i="12"/>
  <c r="B29" i="12" s="1"/>
  <c r="E10" i="12"/>
  <c r="E28" i="12" s="1"/>
  <c r="D10" i="12"/>
  <c r="C10" i="12"/>
  <c r="B10" i="12"/>
  <c r="B28" i="12" s="1"/>
  <c r="E9" i="12"/>
  <c r="E27" i="12" s="1"/>
  <c r="D9" i="12"/>
  <c r="C9" i="12"/>
  <c r="C27" i="12" s="1"/>
  <c r="B9" i="12"/>
  <c r="B12" i="12" s="1"/>
  <c r="E24" i="11"/>
  <c r="D24" i="11"/>
  <c r="D52" i="3" s="1"/>
  <c r="C24" i="11"/>
  <c r="C52" i="3" s="1"/>
  <c r="B24" i="11"/>
  <c r="B52" i="3" s="1"/>
  <c r="F23" i="11"/>
  <c r="F22" i="11"/>
  <c r="F21" i="11"/>
  <c r="F24" i="11" s="1"/>
  <c r="B28" i="5" s="1"/>
  <c r="E17" i="11"/>
  <c r="C17" i="11"/>
  <c r="B17" i="11"/>
  <c r="E16" i="11"/>
  <c r="B16" i="11"/>
  <c r="E15" i="11"/>
  <c r="C15" i="11"/>
  <c r="B15" i="11"/>
  <c r="E12" i="11"/>
  <c r="E11" i="11"/>
  <c r="E29" i="11" s="1"/>
  <c r="D11" i="11"/>
  <c r="C11" i="11"/>
  <c r="C29" i="11" s="1"/>
  <c r="B11" i="11"/>
  <c r="E10" i="11"/>
  <c r="E28" i="11" s="1"/>
  <c r="D10" i="11"/>
  <c r="C10" i="11"/>
  <c r="B10" i="11"/>
  <c r="F10" i="11" s="1"/>
  <c r="E9" i="11"/>
  <c r="D9" i="11"/>
  <c r="D12" i="11" s="1"/>
  <c r="C9" i="11"/>
  <c r="C27" i="11" s="1"/>
  <c r="B9" i="11"/>
  <c r="B12" i="11" s="1"/>
  <c r="E31" i="10"/>
  <c r="E51" i="4" s="1"/>
  <c r="D31" i="10"/>
  <c r="C31" i="10"/>
  <c r="B31" i="10"/>
  <c r="B51" i="4" s="1"/>
  <c r="F30" i="10"/>
  <c r="F29" i="10"/>
  <c r="F28" i="10"/>
  <c r="E24" i="10"/>
  <c r="E23" i="10"/>
  <c r="D23" i="10"/>
  <c r="C23" i="10"/>
  <c r="C23" i="9" s="1"/>
  <c r="B23" i="10"/>
  <c r="F23" i="10" s="1"/>
  <c r="E22" i="10"/>
  <c r="D22" i="10"/>
  <c r="C22" i="10"/>
  <c r="B22" i="10"/>
  <c r="F22" i="10" s="1"/>
  <c r="E21" i="10"/>
  <c r="D21" i="10"/>
  <c r="D24" i="10" s="1"/>
  <c r="C21" i="10"/>
  <c r="C24" i="10" s="1"/>
  <c r="B21" i="10"/>
  <c r="B24" i="10" s="1"/>
  <c r="B43" i="4" s="1"/>
  <c r="E18" i="10"/>
  <c r="E17" i="10"/>
  <c r="D17" i="10"/>
  <c r="C17" i="10"/>
  <c r="B17" i="10"/>
  <c r="E16" i="10"/>
  <c r="D16" i="10"/>
  <c r="C16" i="10"/>
  <c r="C16" i="9" s="1"/>
  <c r="B16" i="10"/>
  <c r="E15" i="10"/>
  <c r="D15" i="10"/>
  <c r="D18" i="10" s="1"/>
  <c r="D43" i="4" s="1"/>
  <c r="C15" i="10"/>
  <c r="C18" i="10" s="1"/>
  <c r="C43" i="4" s="1"/>
  <c r="B15" i="10"/>
  <c r="B18" i="10" s="1"/>
  <c r="E11" i="10"/>
  <c r="E36" i="10" s="1"/>
  <c r="D11" i="10"/>
  <c r="D36" i="10" s="1"/>
  <c r="C11" i="10"/>
  <c r="B11" i="10"/>
  <c r="E10" i="10"/>
  <c r="E35" i="10" s="1"/>
  <c r="D10" i="10"/>
  <c r="D35" i="10" s="1"/>
  <c r="C10" i="10"/>
  <c r="B10" i="10"/>
  <c r="E9" i="10"/>
  <c r="E34" i="10" s="1"/>
  <c r="E37" i="10" s="1"/>
  <c r="D9" i="10"/>
  <c r="D12" i="10" s="1"/>
  <c r="D15" i="4" s="1"/>
  <c r="C9" i="10"/>
  <c r="B9" i="10"/>
  <c r="B12" i="10" s="1"/>
  <c r="E31" i="9"/>
  <c r="D31" i="9"/>
  <c r="C31" i="9"/>
  <c r="C51" i="3" s="1"/>
  <c r="B31" i="9"/>
  <c r="F30" i="9"/>
  <c r="F29" i="9"/>
  <c r="F28" i="9"/>
  <c r="F31" i="9" s="1"/>
  <c r="B21" i="5" s="1"/>
  <c r="E23" i="9"/>
  <c r="D23" i="9"/>
  <c r="E22" i="9"/>
  <c r="D22" i="9"/>
  <c r="C22" i="9"/>
  <c r="E21" i="9"/>
  <c r="D21" i="9"/>
  <c r="C21" i="9"/>
  <c r="E17" i="9"/>
  <c r="D17" i="9"/>
  <c r="D36" i="9" s="1"/>
  <c r="C17" i="9"/>
  <c r="B17" i="9"/>
  <c r="E16" i="9"/>
  <c r="D16" i="9"/>
  <c r="B16" i="9"/>
  <c r="E15" i="9"/>
  <c r="E18" i="9" s="1"/>
  <c r="B15" i="9"/>
  <c r="E12" i="9"/>
  <c r="E15" i="3" s="1"/>
  <c r="E24" i="3" s="1"/>
  <c r="E11" i="9"/>
  <c r="D11" i="9"/>
  <c r="C11" i="9"/>
  <c r="B11" i="9"/>
  <c r="E10" i="9"/>
  <c r="D10" i="9"/>
  <c r="C10" i="9"/>
  <c r="B10" i="9"/>
  <c r="E9" i="9"/>
  <c r="E34" i="9" s="1"/>
  <c r="D9" i="9"/>
  <c r="D12" i="9" s="1"/>
  <c r="C9" i="9"/>
  <c r="B9" i="9"/>
  <c r="C40" i="8"/>
  <c r="C39" i="8"/>
  <c r="F38" i="8"/>
  <c r="C38" i="8"/>
  <c r="F37" i="8"/>
  <c r="C37" i="8"/>
  <c r="E29" i="8"/>
  <c r="D29" i="8"/>
  <c r="E28" i="8"/>
  <c r="E27" i="8"/>
  <c r="E30" i="8" s="1"/>
  <c r="E24" i="8"/>
  <c r="D24" i="8"/>
  <c r="D50" i="4" s="1"/>
  <c r="C24" i="8"/>
  <c r="C50" i="4" s="1"/>
  <c r="B24" i="8"/>
  <c r="F23" i="8"/>
  <c r="F22" i="8"/>
  <c r="F21" i="8"/>
  <c r="F24" i="8" s="1"/>
  <c r="B14" i="6" s="1"/>
  <c r="E18" i="8"/>
  <c r="D18" i="8"/>
  <c r="D42" i="4" s="1"/>
  <c r="C17" i="8"/>
  <c r="C18" i="8" s="1"/>
  <c r="C42" i="4" s="1"/>
  <c r="B17" i="8"/>
  <c r="C16" i="8"/>
  <c r="B16" i="8"/>
  <c r="F16" i="8" s="1"/>
  <c r="F15" i="8"/>
  <c r="C15" i="8"/>
  <c r="B15" i="8"/>
  <c r="E12" i="8"/>
  <c r="E8" i="4" s="1"/>
  <c r="E12" i="4" s="1"/>
  <c r="F11" i="8"/>
  <c r="C11" i="8"/>
  <c r="B11" i="8"/>
  <c r="B29" i="8" s="1"/>
  <c r="D10" i="8"/>
  <c r="D28" i="8" s="1"/>
  <c r="C10" i="8"/>
  <c r="C28" i="8" s="1"/>
  <c r="B10" i="8"/>
  <c r="D9" i="8"/>
  <c r="C9" i="8"/>
  <c r="C27" i="8" s="1"/>
  <c r="B9" i="8"/>
  <c r="B12" i="8" s="1"/>
  <c r="B8" i="4" s="1"/>
  <c r="E24" i="7"/>
  <c r="E50" i="3" s="1"/>
  <c r="D24" i="7"/>
  <c r="C24" i="7"/>
  <c r="C50" i="3" s="1"/>
  <c r="B24" i="7"/>
  <c r="F23" i="7"/>
  <c r="F22" i="7"/>
  <c r="F21" i="7"/>
  <c r="E17" i="7"/>
  <c r="E29" i="7" s="1"/>
  <c r="D17" i="7"/>
  <c r="D29" i="7" s="1"/>
  <c r="B17" i="7"/>
  <c r="E16" i="7"/>
  <c r="E28" i="7" s="1"/>
  <c r="D16" i="7"/>
  <c r="C16" i="7"/>
  <c r="B16" i="7"/>
  <c r="E15" i="7"/>
  <c r="E27" i="7" s="1"/>
  <c r="E30" i="7" s="1"/>
  <c r="D15" i="7"/>
  <c r="D18" i="7" s="1"/>
  <c r="D42" i="3" s="1"/>
  <c r="C15" i="7"/>
  <c r="B15" i="7"/>
  <c r="B18" i="7" s="1"/>
  <c r="B42" i="3" s="1"/>
  <c r="E12" i="7"/>
  <c r="E8" i="3" s="1"/>
  <c r="E12" i="3" s="1"/>
  <c r="F11" i="7"/>
  <c r="C11" i="7"/>
  <c r="B11" i="7"/>
  <c r="B29" i="7" s="1"/>
  <c r="D10" i="7"/>
  <c r="C10" i="7"/>
  <c r="B10" i="7"/>
  <c r="D9" i="7"/>
  <c r="C9" i="7"/>
  <c r="C27" i="7" s="1"/>
  <c r="B9" i="7"/>
  <c r="B12" i="7" s="1"/>
  <c r="B8" i="3" s="1"/>
  <c r="D55" i="6"/>
  <c r="D53" i="6"/>
  <c r="B49" i="6"/>
  <c r="C51" i="6" s="1"/>
  <c r="C48" i="6"/>
  <c r="D52" i="6" s="1"/>
  <c r="D54" i="6" s="1"/>
  <c r="B41" i="6"/>
  <c r="C43" i="6" s="1"/>
  <c r="C39" i="6" s="1"/>
  <c r="B22" i="4" s="1"/>
  <c r="F22" i="4" s="1"/>
  <c r="C38" i="6"/>
  <c r="C37" i="6"/>
  <c r="C35" i="6"/>
  <c r="B33" i="6"/>
  <c r="C32" i="6"/>
  <c r="D36" i="6" s="1"/>
  <c r="C26" i="6"/>
  <c r="C25" i="6"/>
  <c r="C24" i="6"/>
  <c r="C18" i="6"/>
  <c r="C17" i="6"/>
  <c r="C19" i="6" s="1"/>
  <c r="D55" i="5"/>
  <c r="D53" i="5"/>
  <c r="B49" i="5"/>
  <c r="C51" i="5" s="1"/>
  <c r="C48" i="5" s="1"/>
  <c r="D52" i="5" s="1"/>
  <c r="D54" i="5" s="1"/>
  <c r="B41" i="5"/>
  <c r="C43" i="5" s="1"/>
  <c r="C39" i="5"/>
  <c r="B16" i="2" s="1"/>
  <c r="C38" i="5"/>
  <c r="C37" i="5"/>
  <c r="C35" i="5"/>
  <c r="D36" i="5" s="1"/>
  <c r="B33" i="5"/>
  <c r="C25" i="5"/>
  <c r="C24" i="5"/>
  <c r="C26" i="5" s="1"/>
  <c r="C17" i="5"/>
  <c r="C19" i="5" s="1"/>
  <c r="C54" i="4"/>
  <c r="F54" i="4" s="1"/>
  <c r="C53" i="4"/>
  <c r="F53" i="4" s="1"/>
  <c r="E52" i="4"/>
  <c r="D52" i="4"/>
  <c r="C52" i="4"/>
  <c r="B52" i="4"/>
  <c r="D51" i="4"/>
  <c r="C51" i="4"/>
  <c r="E50" i="4"/>
  <c r="B50" i="4"/>
  <c r="B46" i="4"/>
  <c r="F46" i="4" s="1"/>
  <c r="C37" i="1" s="1"/>
  <c r="B45" i="4"/>
  <c r="F45" i="4" s="1"/>
  <c r="C44" i="4"/>
  <c r="E42" i="4"/>
  <c r="E37" i="4"/>
  <c r="D37" i="4"/>
  <c r="C37" i="4"/>
  <c r="F36" i="4"/>
  <c r="B35" i="4"/>
  <c r="B37" i="4" s="1"/>
  <c r="E32" i="4"/>
  <c r="D32" i="4"/>
  <c r="B31" i="4"/>
  <c r="F31" i="4" s="1"/>
  <c r="F29" i="4"/>
  <c r="C29" i="4"/>
  <c r="C32" i="4" s="1"/>
  <c r="C23" i="4"/>
  <c r="B23" i="4"/>
  <c r="F23" i="4" s="1"/>
  <c r="D21" i="4"/>
  <c r="F21" i="4" s="1"/>
  <c r="C21" i="4"/>
  <c r="B21" i="4"/>
  <c r="B20" i="4"/>
  <c r="F20" i="4" s="1"/>
  <c r="F19" i="4"/>
  <c r="B19" i="4"/>
  <c r="B18" i="4"/>
  <c r="F18" i="4" s="1"/>
  <c r="E17" i="4"/>
  <c r="D17" i="4"/>
  <c r="C17" i="4"/>
  <c r="B17" i="4"/>
  <c r="E16" i="4"/>
  <c r="D16" i="4"/>
  <c r="C16" i="4"/>
  <c r="B16" i="4"/>
  <c r="B15" i="4"/>
  <c r="B11" i="4"/>
  <c r="F11" i="4" s="1"/>
  <c r="B9" i="4"/>
  <c r="F9" i="4" s="1"/>
  <c r="B54" i="3"/>
  <c r="F54" i="3" s="1"/>
  <c r="B53" i="3"/>
  <c r="F53" i="3" s="1"/>
  <c r="E52" i="3"/>
  <c r="E51" i="3"/>
  <c r="E55" i="3" s="1"/>
  <c r="D51" i="3"/>
  <c r="B51" i="3"/>
  <c r="D50" i="3"/>
  <c r="B50" i="3"/>
  <c r="F46" i="3"/>
  <c r="B46" i="3"/>
  <c r="B45" i="3"/>
  <c r="F45" i="3" s="1"/>
  <c r="E37" i="3"/>
  <c r="D37" i="3"/>
  <c r="C37" i="3"/>
  <c r="F36" i="3"/>
  <c r="B35" i="3"/>
  <c r="B37" i="3" s="1"/>
  <c r="E32" i="3"/>
  <c r="D32" i="3"/>
  <c r="C32" i="3"/>
  <c r="B29" i="3"/>
  <c r="F29" i="3" s="1"/>
  <c r="F23" i="3"/>
  <c r="B22" i="3"/>
  <c r="F22" i="3" s="1"/>
  <c r="D21" i="3"/>
  <c r="C21" i="3"/>
  <c r="B21" i="3"/>
  <c r="B20" i="3"/>
  <c r="F20" i="3" s="1"/>
  <c r="B19" i="3"/>
  <c r="F19" i="3" s="1"/>
  <c r="B18" i="3"/>
  <c r="F18" i="3" s="1"/>
  <c r="E17" i="3"/>
  <c r="D17" i="3"/>
  <c r="C17" i="3"/>
  <c r="B17" i="3"/>
  <c r="F17" i="3" s="1"/>
  <c r="E16" i="3"/>
  <c r="D16" i="3"/>
  <c r="C16" i="3"/>
  <c r="B16" i="3"/>
  <c r="F16" i="3" s="1"/>
  <c r="D15" i="3"/>
  <c r="D24" i="3" s="1"/>
  <c r="B11" i="3"/>
  <c r="F11" i="3" s="1"/>
  <c r="B10" i="3"/>
  <c r="F10" i="3" s="1"/>
  <c r="F9" i="3"/>
  <c r="B9" i="3"/>
  <c r="B37" i="2"/>
  <c r="B31" i="3" s="1"/>
  <c r="F31" i="3" s="1"/>
  <c r="D36" i="2"/>
  <c r="B36" i="2"/>
  <c r="C29" i="2"/>
  <c r="D28" i="2"/>
  <c r="E29" i="2" s="1"/>
  <c r="B28" i="2"/>
  <c r="D24" i="2"/>
  <c r="B24" i="2"/>
  <c r="D23" i="2"/>
  <c r="B23" i="2"/>
  <c r="C25" i="2" s="1"/>
  <c r="D17" i="2"/>
  <c r="B17" i="2"/>
  <c r="D16" i="2"/>
  <c r="D15" i="2"/>
  <c r="B15" i="2"/>
  <c r="C36" i="1"/>
  <c r="C35" i="1"/>
  <c r="C34" i="1"/>
  <c r="C26" i="1"/>
  <c r="C25" i="1"/>
  <c r="C24" i="1"/>
  <c r="C23" i="1"/>
  <c r="C22" i="1"/>
  <c r="C21" i="1"/>
  <c r="D28" i="1" s="1"/>
  <c r="B17" i="1"/>
  <c r="D17" i="1" s="1"/>
  <c r="B16" i="1"/>
  <c r="D15" i="1"/>
  <c r="C15" i="1"/>
  <c r="B15" i="1"/>
  <c r="C14" i="1"/>
  <c r="D14" i="1" s="1"/>
  <c r="B14" i="1"/>
  <c r="C12" i="1"/>
  <c r="C11" i="1"/>
  <c r="B10" i="1"/>
  <c r="D10" i="1" s="1"/>
  <c r="D9" i="1"/>
  <c r="B9" i="1"/>
  <c r="B8" i="1"/>
  <c r="D8" i="1" s="1"/>
  <c r="D15" i="11" l="1"/>
  <c r="E30" i="12"/>
  <c r="E18" i="11"/>
  <c r="E44" i="3" s="1"/>
  <c r="F17" i="11"/>
  <c r="E12" i="12"/>
  <c r="F17" i="12"/>
  <c r="D55" i="4"/>
  <c r="D28" i="11"/>
  <c r="D28" i="12"/>
  <c r="D29" i="12"/>
  <c r="B29" i="11"/>
  <c r="F29" i="11" s="1"/>
  <c r="B18" i="11"/>
  <c r="B44" i="3" s="1"/>
  <c r="E27" i="11"/>
  <c r="E30" i="11" s="1"/>
  <c r="D18" i="11"/>
  <c r="D44" i="3" s="1"/>
  <c r="B28" i="11"/>
  <c r="B35" i="10"/>
  <c r="C15" i="9"/>
  <c r="C18" i="9" s="1"/>
  <c r="E24" i="9"/>
  <c r="E43" i="3" s="1"/>
  <c r="F10" i="10"/>
  <c r="B36" i="10"/>
  <c r="E12" i="10"/>
  <c r="E15" i="4" s="1"/>
  <c r="E24" i="4" s="1"/>
  <c r="E26" i="4" s="1"/>
  <c r="E39" i="4" s="1"/>
  <c r="E47" i="4"/>
  <c r="D24" i="4"/>
  <c r="C55" i="4"/>
  <c r="B21" i="9"/>
  <c r="B24" i="9" s="1"/>
  <c r="B43" i="3" s="1"/>
  <c r="B22" i="9"/>
  <c r="B35" i="9" s="1"/>
  <c r="C34" i="10"/>
  <c r="C36" i="10"/>
  <c r="F36" i="10" s="1"/>
  <c r="F17" i="10"/>
  <c r="E43" i="4"/>
  <c r="B12" i="9"/>
  <c r="B15" i="3" s="1"/>
  <c r="D55" i="3"/>
  <c r="E26" i="3"/>
  <c r="E39" i="3" s="1"/>
  <c r="C36" i="9"/>
  <c r="C24" i="9"/>
  <c r="D35" i="9"/>
  <c r="D24" i="9"/>
  <c r="E35" i="9"/>
  <c r="E36" i="9"/>
  <c r="F17" i="9"/>
  <c r="B18" i="9"/>
  <c r="B28" i="7"/>
  <c r="C17" i="7"/>
  <c r="C29" i="7" s="1"/>
  <c r="B18" i="8"/>
  <c r="B42" i="4" s="1"/>
  <c r="B47" i="4" s="1"/>
  <c r="C29" i="8"/>
  <c r="F29" i="8" s="1"/>
  <c r="F17" i="8"/>
  <c r="B27" i="8"/>
  <c r="D28" i="7"/>
  <c r="F16" i="7"/>
  <c r="E18" i="7"/>
  <c r="E42" i="3" s="1"/>
  <c r="B13" i="1"/>
  <c r="D13" i="1" s="1"/>
  <c r="F35" i="4"/>
  <c r="F37" i="4" s="1"/>
  <c r="F52" i="4"/>
  <c r="D47" i="4"/>
  <c r="F44" i="4"/>
  <c r="F50" i="4"/>
  <c r="F51" i="4"/>
  <c r="F51" i="3"/>
  <c r="F52" i="3"/>
  <c r="F21" i="3"/>
  <c r="F35" i="3"/>
  <c r="F37" i="3" s="1"/>
  <c r="C55" i="3"/>
  <c r="C18" i="1"/>
  <c r="B30" i="4" s="1"/>
  <c r="D16" i="1"/>
  <c r="B18" i="1"/>
  <c r="E25" i="2"/>
  <c r="B24" i="4"/>
  <c r="F16" i="4"/>
  <c r="F17" i="4"/>
  <c r="C40" i="6"/>
  <c r="D44" i="6" s="1"/>
  <c r="D45" i="6" s="1"/>
  <c r="C30" i="8"/>
  <c r="C47" i="4"/>
  <c r="E55" i="4"/>
  <c r="F55" i="4"/>
  <c r="C16" i="1"/>
  <c r="B12" i="3"/>
  <c r="B24" i="3"/>
  <c r="F50" i="3"/>
  <c r="F42" i="4"/>
  <c r="F43" i="4"/>
  <c r="F9" i="7"/>
  <c r="D12" i="7"/>
  <c r="D8" i="3" s="1"/>
  <c r="D12" i="3" s="1"/>
  <c r="D26" i="3" s="1"/>
  <c r="D39" i="3" s="1"/>
  <c r="D27" i="7"/>
  <c r="B55" i="3"/>
  <c r="B55" i="4"/>
  <c r="C40" i="5"/>
  <c r="D44" i="5" s="1"/>
  <c r="C28" i="7"/>
  <c r="F24" i="7"/>
  <c r="B14" i="5" s="1"/>
  <c r="F10" i="8"/>
  <c r="B30" i="8"/>
  <c r="F10" i="9"/>
  <c r="F11" i="9"/>
  <c r="D15" i="9"/>
  <c r="D18" i="9" s="1"/>
  <c r="D43" i="3" s="1"/>
  <c r="F22" i="9"/>
  <c r="B23" i="9"/>
  <c r="F23" i="9" s="1"/>
  <c r="C35" i="10"/>
  <c r="F35" i="10" s="1"/>
  <c r="D34" i="10"/>
  <c r="D37" i="10" s="1"/>
  <c r="F16" i="11"/>
  <c r="C28" i="12"/>
  <c r="C12" i="12"/>
  <c r="B10" i="4"/>
  <c r="F10" i="4" s="1"/>
  <c r="F18" i="8"/>
  <c r="B13" i="6" s="1"/>
  <c r="C15" i="6" s="1"/>
  <c r="C35" i="9"/>
  <c r="F16" i="10"/>
  <c r="F31" i="10"/>
  <c r="B21" i="6" s="1"/>
  <c r="C18" i="11"/>
  <c r="C44" i="3" s="1"/>
  <c r="D27" i="11"/>
  <c r="D27" i="12"/>
  <c r="D12" i="12"/>
  <c r="F16" i="12"/>
  <c r="F16" i="9"/>
  <c r="F11" i="11"/>
  <c r="D45" i="5"/>
  <c r="D12" i="8"/>
  <c r="D8" i="4" s="1"/>
  <c r="D12" i="4" s="1"/>
  <c r="D26" i="4" s="1"/>
  <c r="D39" i="4" s="1"/>
  <c r="D57" i="4" s="1"/>
  <c r="D27" i="8"/>
  <c r="D30" i="8" s="1"/>
  <c r="F11" i="10"/>
  <c r="C28" i="11"/>
  <c r="C30" i="11" s="1"/>
  <c r="F29" i="12"/>
  <c r="F11" i="12"/>
  <c r="C12" i="7"/>
  <c r="C8" i="3" s="1"/>
  <c r="C12" i="3" s="1"/>
  <c r="F15" i="7"/>
  <c r="B27" i="7"/>
  <c r="C12" i="8"/>
  <c r="C8" i="4" s="1"/>
  <c r="C12" i="4" s="1"/>
  <c r="B28" i="8"/>
  <c r="F28" i="8" s="1"/>
  <c r="F9" i="9"/>
  <c r="C12" i="9"/>
  <c r="C15" i="3" s="1"/>
  <c r="C24" i="3" s="1"/>
  <c r="B34" i="9"/>
  <c r="F9" i="10"/>
  <c r="C12" i="10"/>
  <c r="C15" i="4" s="1"/>
  <c r="F15" i="10"/>
  <c r="F21" i="10"/>
  <c r="F24" i="10" s="1"/>
  <c r="C33" i="1" s="1"/>
  <c r="B34" i="10"/>
  <c r="F9" i="11"/>
  <c r="F12" i="11" s="1"/>
  <c r="C12" i="11"/>
  <c r="F15" i="11"/>
  <c r="B27" i="11"/>
  <c r="F9" i="12"/>
  <c r="F12" i="12" s="1"/>
  <c r="F15" i="12"/>
  <c r="B27" i="12"/>
  <c r="F10" i="12"/>
  <c r="F10" i="7"/>
  <c r="F9" i="8"/>
  <c r="D30" i="12" l="1"/>
  <c r="D30" i="11"/>
  <c r="F28" i="12"/>
  <c r="D47" i="3"/>
  <c r="D57" i="3" s="1"/>
  <c r="F28" i="11"/>
  <c r="F44" i="3"/>
  <c r="F18" i="11"/>
  <c r="B27" i="5" s="1"/>
  <c r="C29" i="5" s="1"/>
  <c r="D30" i="5" s="1"/>
  <c r="B14" i="2" s="1"/>
  <c r="B36" i="9"/>
  <c r="F36" i="9" s="1"/>
  <c r="E57" i="4"/>
  <c r="E37" i="9"/>
  <c r="C34" i="9"/>
  <c r="C37" i="9" s="1"/>
  <c r="F18" i="10"/>
  <c r="F21" i="9"/>
  <c r="F24" i="9" s="1"/>
  <c r="F12" i="10"/>
  <c r="C43" i="3"/>
  <c r="F43" i="3" s="1"/>
  <c r="F15" i="9"/>
  <c r="F18" i="9" s="1"/>
  <c r="F35" i="9"/>
  <c r="E47" i="3"/>
  <c r="E57" i="3" s="1"/>
  <c r="F29" i="7"/>
  <c r="C30" i="7"/>
  <c r="F17" i="7"/>
  <c r="F18" i="7" s="1"/>
  <c r="B13" i="5" s="1"/>
  <c r="C15" i="5" s="1"/>
  <c r="C18" i="7"/>
  <c r="C42" i="3" s="1"/>
  <c r="F42" i="3" s="1"/>
  <c r="F12" i="8"/>
  <c r="C11" i="6" s="1"/>
  <c r="D16" i="6" s="1"/>
  <c r="F28" i="7"/>
  <c r="D30" i="7"/>
  <c r="D18" i="1"/>
  <c r="F55" i="3"/>
  <c r="B26" i="3"/>
  <c r="B47" i="3"/>
  <c r="F47" i="4"/>
  <c r="C31" i="1"/>
  <c r="F27" i="7"/>
  <c r="B30" i="7"/>
  <c r="C30" i="12"/>
  <c r="C37" i="10"/>
  <c r="F8" i="3"/>
  <c r="F12" i="3" s="1"/>
  <c r="B12" i="4"/>
  <c r="B26" i="4" s="1"/>
  <c r="F27" i="8"/>
  <c r="F30" i="8" s="1"/>
  <c r="F30" i="4"/>
  <c r="F32" i="4" s="1"/>
  <c r="B32" i="4"/>
  <c r="B30" i="3"/>
  <c r="B30" i="12"/>
  <c r="F27" i="12"/>
  <c r="F30" i="12" s="1"/>
  <c r="B37" i="9"/>
  <c r="F12" i="9"/>
  <c r="F15" i="3"/>
  <c r="F24" i="3" s="1"/>
  <c r="F27" i="11"/>
  <c r="B30" i="11"/>
  <c r="F18" i="12"/>
  <c r="B27" i="6" s="1"/>
  <c r="C29" i="6" s="1"/>
  <c r="D30" i="6" s="1"/>
  <c r="D14" i="2" s="1"/>
  <c r="B20" i="6"/>
  <c r="C22" i="6" s="1"/>
  <c r="D23" i="6" s="1"/>
  <c r="C32" i="1"/>
  <c r="C26" i="3"/>
  <c r="C39" i="3" s="1"/>
  <c r="D34" i="9"/>
  <c r="D37" i="9" s="1"/>
  <c r="F12" i="7"/>
  <c r="C11" i="5" s="1"/>
  <c r="F8" i="4"/>
  <c r="F12" i="4" s="1"/>
  <c r="F15" i="4"/>
  <c r="F24" i="4" s="1"/>
  <c r="C24" i="4"/>
  <c r="C26" i="4" s="1"/>
  <c r="C39" i="4" s="1"/>
  <c r="C57" i="4" s="1"/>
  <c r="F34" i="10"/>
  <c r="F37" i="10" s="1"/>
  <c r="B37" i="10"/>
  <c r="F30" i="11" l="1"/>
  <c r="B20" i="5"/>
  <c r="C22" i="5" s="1"/>
  <c r="D23" i="5" s="1"/>
  <c r="F30" i="7"/>
  <c r="F47" i="3"/>
  <c r="C47" i="3"/>
  <c r="C57" i="3" s="1"/>
  <c r="D16" i="5"/>
  <c r="C10" i="2" s="1"/>
  <c r="D31" i="6"/>
  <c r="D46" i="6" s="1"/>
  <c r="D13" i="2"/>
  <c r="E18" i="2" s="1"/>
  <c r="F30" i="3"/>
  <c r="F32" i="3" s="1"/>
  <c r="B32" i="3"/>
  <c r="B39" i="3" s="1"/>
  <c r="B57" i="3" s="1"/>
  <c r="B39" i="4"/>
  <c r="B57" i="4" s="1"/>
  <c r="F26" i="4"/>
  <c r="F39" i="4" s="1"/>
  <c r="F57" i="4" s="1"/>
  <c r="F26" i="3"/>
  <c r="F39" i="3" s="1"/>
  <c r="F34" i="9"/>
  <c r="F37" i="9" s="1"/>
  <c r="D39" i="1"/>
  <c r="D41" i="1" s="1"/>
  <c r="E10" i="2"/>
  <c r="E20" i="2" l="1"/>
  <c r="E31" i="2" s="1"/>
  <c r="D35" i="2" s="1"/>
  <c r="E39" i="2" s="1"/>
  <c r="E42" i="2" s="1"/>
  <c r="D31" i="5"/>
  <c r="B13" i="2"/>
  <c r="C18" i="2" s="1"/>
  <c r="C20" i="2" s="1"/>
  <c r="C31" i="2" s="1"/>
  <c r="B35" i="2" s="1"/>
  <c r="C39" i="2" s="1"/>
  <c r="C42" i="2" s="1"/>
  <c r="F57" i="3"/>
  <c r="D47" i="6"/>
  <c r="D56" i="6" s="1"/>
  <c r="D44" i="1"/>
  <c r="D46" i="5" l="1"/>
  <c r="D47" i="5"/>
  <c r="D56" i="5" s="1"/>
  <c r="D46" i="1"/>
</calcChain>
</file>

<file path=xl/sharedStrings.xml><?xml version="1.0" encoding="utf-8"?>
<sst xmlns="http://schemas.openxmlformats.org/spreadsheetml/2006/main" count="491" uniqueCount="208">
  <si>
    <t>NEW JERSEY INSURANCE UNDERWRITING ASSOCIATION</t>
  </si>
  <si>
    <t>BALANCE SHEET</t>
  </si>
  <si>
    <t>AT JUNE 30, 2022</t>
  </si>
  <si>
    <t>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</si>
  <si>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</si>
  <si>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</si>
  <si>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</si>
  <si>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</si>
  <si>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</si>
  <si>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</si>
  <si>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</si>
  <si>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</si>
  <si>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</si>
  <si>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</si>
  <si>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</si>
  <si>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</si>
  <si>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</si>
  <si>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</si>
  <si>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</si>
  <si>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</si>
  <si>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</si>
  <si>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</si>
  <si>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</si>
  <si>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</si>
  <si>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</si>
  <si>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</si>
  <si>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</si>
  <si>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</si>
  <si>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</si>
  <si>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</si>
  <si>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</si>
  <si>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</si>
  <si>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</si>
  <si>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</si>
  <si>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</si>
  <si>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</si>
  <si>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</si>
  <si>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2022</t>
  </si>
  <si>
    <t>TOTAL LIABILITIES PLUS EQUITY ACCOUNT</t>
  </si>
  <si>
    <t xml:space="preserve"> INCOME STATEMENT</t>
  </si>
  <si>
    <t>JUNE 30, 2022</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</si>
  <si>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</si>
  <si>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</si>
  <si>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</si>
  <si>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</si>
  <si>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</si>
  <si>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</si>
  <si>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</si>
  <si>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</si>
  <si>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</si>
  <si>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</si>
  <si>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</si>
  <si>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</si>
  <si>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</si>
  <si>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</si>
  <si>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t xml:space="preserve">     NET REALIZED CAPITAL LOSS</t>
  </si>
  <si>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</si>
  <si>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</si>
  <si>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</si>
  <si>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</si>
  <si>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</si>
  <si>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</si>
  <si>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</si>
  <si>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</si>
  <si>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LOSS</t>
  </si>
  <si>
    <t xml:space="preserve"> </t>
  </si>
  <si>
    <t>CHANGE IN EQUITY</t>
  </si>
  <si>
    <t>NET EQUITY AT JUNE 30, 2022</t>
  </si>
  <si>
    <t xml:space="preserve"> EQUITY ACCOUNT</t>
  </si>
  <si>
    <t>QTD PERIOD ENDED  JUNE 30, 2022</t>
  </si>
  <si>
    <t>POLICY YEAR 2022</t>
  </si>
  <si>
    <t>POLICY YEAR 2021</t>
  </si>
  <si>
    <t>POLICY YEAR 2020</t>
  </si>
  <si>
    <t>POLICY YEAR 2019</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</si>
  <si>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</si>
  <si>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</si>
  <si>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</si>
  <si>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</si>
  <si>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</si>
  <si>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</si>
  <si>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</si>
  <si>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</si>
  <si>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</si>
  <si>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</si>
  <si>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</si>
  <si>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</si>
  <si>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</si>
  <si>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</si>
  <si>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</si>
  <si>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</si>
  <si>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</si>
  <si>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</si>
  <si>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</si>
  <si>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</si>
  <si>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</si>
  <si>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</si>
  <si>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</si>
  <si>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</si>
  <si>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</si>
  <si>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</si>
  <si>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</si>
  <si>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</si>
  <si>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</si>
  <si>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</si>
  <si>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</si>
  <si>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</si>
  <si>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 xml:space="preserve">  </t>
  </si>
  <si>
    <t>YTD PERIOD ENDED  JUNE 30, 2022</t>
  </si>
  <si>
    <t>UNDERWRITING STATEMENT</t>
  </si>
  <si>
    <t>EARNED/INCURRED BASIS</t>
  </si>
  <si>
    <t>QTD PERIOD ENDING JUNE 30, 2022</t>
  </si>
  <si>
    <t/>
  </si>
  <si>
    <t>06-30-22</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</si>
  <si>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</si>
  <si>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</si>
  <si>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</si>
  <si>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</si>
  <si>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</si>
  <si>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</si>
  <si>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</si>
  <si>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</si>
  <si>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</si>
  <si>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</si>
  <si>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</si>
  <si>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</si>
  <si>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</si>
  <si>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</si>
  <si>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</si>
  <si>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</si>
  <si>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</si>
  <si>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</si>
  <si>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</si>
  <si>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</si>
  <si>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</si>
  <si>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</si>
  <si>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</si>
  <si>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</si>
  <si>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</si>
  <si>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</si>
  <si>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</si>
  <si>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</si>
  <si>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</si>
  <si>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</si>
  <si>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</si>
  <si>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</si>
  <si>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</si>
  <si>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</si>
  <si>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</si>
  <si>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</si>
  <si>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</si>
  <si>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</si>
  <si>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</si>
  <si>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</si>
  <si>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</si>
  <si>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</si>
  <si>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Loss</t>
  </si>
  <si>
    <t>YTD PERIOD ENDING JUNE 30, 2022</t>
  </si>
  <si>
    <t>STATISTICAL REPORT ON PREMIUMS</t>
  </si>
  <si>
    <t>*SEE NOTE BELOW</t>
  </si>
  <si>
    <t>WRITTEN PREMIUMS</t>
  </si>
  <si>
    <t xml:space="preserve">     FIRE</t>
  </si>
  <si>
    <t xml:space="preserve">     ALLIED </t>
  </si>
  <si>
    <t xml:space="preserve">     CRIME</t>
  </si>
  <si>
    <t xml:space="preserve">            TOTAL</t>
  </si>
  <si>
    <t>CURRENT UNEARNED PREMIUM RESERVE              @ 06-30-22</t>
  </si>
  <si>
    <t xml:space="preserve">    ALLIED </t>
  </si>
  <si>
    <t xml:space="preserve">    CRIME</t>
  </si>
  <si>
    <t>PRIOR UNEARNED PREMIUM RESERVE                     @ 03-31-22</t>
  </si>
  <si>
    <t>EARNED PREMIUM</t>
  </si>
  <si>
    <t>*Note: The Terrorism Risk Insurance Program Reauthorization Act of 2007 requires insurers to report direct earned premium for commercial business written.                                                         This amount is shown on page 8.</t>
  </si>
  <si>
    <t>PRIOR UNEARNED PREMIUM RESERVE                     @ 12-31-21</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</si>
  <si>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</si>
  <si>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</si>
  <si>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</si>
  <si>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</si>
  <si>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1Q21      </t>
    </r>
    <r>
      <rPr>
        <sz val="9"/>
        <rFont val="Century Schoolbook"/>
        <family val="1"/>
      </rPr>
      <t>$56,723</t>
    </r>
  </si>
  <si>
    <r>
      <t xml:space="preserve">       1Q22      </t>
    </r>
    <r>
      <rPr>
        <sz val="9"/>
        <rFont val="Century Schoolbook"/>
        <family val="1"/>
      </rPr>
      <t>$55,157</t>
    </r>
  </si>
  <si>
    <r>
      <t xml:space="preserve">       2Q21      </t>
    </r>
    <r>
      <rPr>
        <sz val="9"/>
        <rFont val="Century Schoolbook"/>
        <family val="1"/>
      </rPr>
      <t>$55,303</t>
    </r>
  </si>
  <si>
    <r>
      <t xml:space="preserve">       2Q22      </t>
    </r>
    <r>
      <rPr>
        <sz val="9"/>
        <rFont val="Century Schoolbook"/>
        <family val="1"/>
      </rPr>
      <t>$56,692</t>
    </r>
  </si>
  <si>
    <r>
      <t xml:space="preserve">       3Q21      </t>
    </r>
    <r>
      <rPr>
        <sz val="9"/>
        <rFont val="Century Schoolbook"/>
        <family val="1"/>
      </rPr>
      <t>$55,099</t>
    </r>
  </si>
  <si>
    <r>
      <t xml:space="preserve">       4Q21      </t>
    </r>
    <r>
      <rPr>
        <sz val="9"/>
        <rFont val="Century Schoolbook"/>
        <family val="1"/>
      </rPr>
      <t>$53,309</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</si>
  <si>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</si>
  <si>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</si>
  <si>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2022</t>
  </si>
  <si>
    <t xml:space="preserve">PAID LOSSES </t>
  </si>
  <si>
    <t>Net of Salvage &amp; Subrogation Received</t>
  </si>
  <si>
    <t xml:space="preserve">      FIRE</t>
  </si>
  <si>
    <t>CURRENT CASE BASIS RESERVES (06-30-22)</t>
  </si>
  <si>
    <t xml:space="preserve">       FIRE</t>
  </si>
  <si>
    <t xml:space="preserve">       ALLIED </t>
  </si>
  <si>
    <t xml:space="preserve">       CRIME</t>
  </si>
  <si>
    <t>CURRENT I.B.N.R. RESERVES (06-30-22)</t>
  </si>
  <si>
    <t>PRIOR LOSS RESERVES (03-31-22)</t>
  </si>
  <si>
    <t>(Including I.B.N.R. Reserves)</t>
  </si>
  <si>
    <t>INCURRED LOSSES</t>
  </si>
  <si>
    <t>YTD PERIOD ENDED JUNE 30, 2022</t>
  </si>
  <si>
    <t>PRIOR LOSS RESERVES (12-31-21)</t>
  </si>
  <si>
    <t>STATISTICAL REPORT ON LOSS EXPENSES</t>
  </si>
  <si>
    <t>(INCLUDES ALLOCATED AND UNALLOCATED LOSS EXPENSES)</t>
  </si>
  <si>
    <t>LOSS EXPENSES PAID                                      (ALAE AND ULAE)</t>
  </si>
  <si>
    <t>FIRE</t>
  </si>
  <si>
    <t xml:space="preserve">ALLIED </t>
  </si>
  <si>
    <t>CRIME</t>
  </si>
  <si>
    <t>CURRENT LOSS EXPENSE RESERVES               @ 06-30-22</t>
  </si>
  <si>
    <t>PRIOR LOSS  EXPENSE RESERVES                     @ 03-31-22</t>
  </si>
  <si>
    <t>ALLIED</t>
  </si>
  <si>
    <t>ALAE &amp; ULAE LOSS EXPENSES  INCURRED</t>
  </si>
  <si>
    <t>PRIOR LOSS  EXPENSE RESERVES                     @ 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</si>
</sst>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35" x14ac:knownFonts="1">
    <font>
      <sz val="11"/>
      <color theme="1"/>
      <name val="Calibri"/>
      <family val="2"/>
      <scheme val="minor"/>
    </font>
    <font>
      <sz val="11"/>
      <color theme="1"/>
      <name val="Calibri"/>
      <family val="2"/>
      <scheme val="minor"/>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hadow/>
      <sz val="54"/>
      <color rgb="FFE0322D"/>
      <name val="Calibri"/>
      <family val="2"/>
    </font>
    <font>
      <sz val="11"/>
      <name val="Century Schoolbook"/>
      <family val="1"/>
    </font>
    <font>
      <b/>
      <sz val="11"/>
      <color indexed="8"/>
      <name val="Century Schoolbook"/>
      <family val="1"/>
    </font>
    <font>
      <b/>
      <u/>
      <sz val="11"/>
      <name val="Century Schoolbook"/>
      <family val="1"/>
    </font>
    <font>
      <b/>
      <sz val="11"/>
      <name val="Century Schoolbook"/>
      <family val="1"/>
    </font>
    <font>
      <sz val="11"/>
      <color theme="0"/>
      <name val="Century Schoolbook"/>
      <family val="1"/>
    </font>
    <font>
      <b/>
      <i/>
      <sz val="11"/>
      <name val="Century Schoolbook"/>
      <family val="1"/>
    </font>
    <font>
      <b/>
      <i/>
      <sz val="10"/>
      <name val="Century Schoolbook"/>
      <family val="1"/>
    </font>
    <font>
      <sz val="10"/>
      <name val="Century Schoolbook"/>
      <family val="1"/>
    </font>
    <font>
      <sz val="9"/>
      <name val="Century Schoolbook"/>
      <family val="1"/>
    </font>
    <font>
      <i/>
      <sz val="10"/>
      <color theme="1"/>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sz val="9"/>
      <name val="Century Schoolbook"/>
      <family val="1"/>
    </font>
    <font>
      <b/>
      <sz val="9"/>
      <name val="Century Schoolbook"/>
      <family val="1"/>
    </font>
    <font>
      <sz val="22"/>
      <name val="Century Schoolbook"/>
      <family val="1"/>
    </font>
    <font>
      <b/>
      <sz val="16"/>
      <name val="Century Schoolbook"/>
      <family val="1"/>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303">
    <xf numFmtId="0" fontId="0" fillId="0" borderId="0" xfId="0"/>
    <xf numFmtId="7" fontId="3" fillId="0" borderId="0" xfId="2" applyNumberFormat="1" applyFont="1" applyAlignment="1">
      <alignment horizontal="center"/>
    </xf>
    <xf numFmtId="0" fontId="4" fillId="0" borderId="0" xfId="2" applyFont="1"/>
    <xf numFmtId="7" fontId="5" fillId="0" borderId="0" xfId="2" applyNumberFormat="1" applyFont="1" applyAlignment="1">
      <alignment horizontal="center"/>
    </xf>
    <xf numFmtId="7" fontId="6" fillId="0" borderId="0" xfId="2" applyNumberFormat="1" applyFont="1" applyAlignment="1">
      <alignment horizontal="center"/>
    </xf>
    <xf numFmtId="0" fontId="7" fillId="0" borderId="0" xfId="2" applyFont="1"/>
    <xf numFmtId="7" fontId="6" fillId="0" borderId="0" xfId="2" quotePrefix="1" applyNumberFormat="1" applyFont="1" applyAlignment="1">
      <alignment horizontal="center"/>
    </xf>
    <xf numFmtId="0" fontId="8" fillId="0" borderId="0" xfId="2" applyFont="1" applyAlignment="1">
      <alignment horizontal="center"/>
    </xf>
    <xf numFmtId="7" fontId="7" fillId="0" borderId="0" xfId="2" quotePrefix="1" applyNumberFormat="1" applyFont="1" applyAlignment="1">
      <alignment horizontal="center"/>
    </xf>
    <xf numFmtId="7" fontId="9" fillId="0" borderId="0" xfId="2" applyNumberFormat="1" applyFont="1"/>
    <xf numFmtId="5" fontId="10" fillId="2" borderId="0" xfId="3" applyNumberFormat="1" applyFont="1" applyFill="1" applyBorder="1" applyAlignment="1">
      <alignment horizontal="center" wrapText="1"/>
    </xf>
    <xf numFmtId="0" fontId="9" fillId="0" borderId="0" xfId="2" applyFont="1"/>
    <xf numFmtId="7" fontId="11" fillId="0" borderId="0" xfId="2" applyNumberFormat="1" applyFont="1" applyAlignment="1">
      <alignment horizontal="left" wrapText="1"/>
    </xf>
    <xf numFmtId="5" fontId="9" fillId="0" borderId="1" xfId="3" applyNumberFormat="1" applyFont="1" applyFill="1" applyBorder="1" applyAlignment="1">
      <alignment horizontal="right"/>
    </xf>
    <xf numFmtId="7" fontId="9" fillId="0" borderId="0" xfId="4" applyNumberFormat="1" applyFont="1" applyFill="1" applyBorder="1" applyAlignment="1">
      <alignment horizontal="left"/>
    </xf>
    <xf numFmtId="5" fontId="9" fillId="0" borderId="2" xfId="5" applyNumberFormat="1" applyFont="1" applyFill="1" applyBorder="1" applyAlignment="1">
      <alignment horizontal="right"/>
    </xf>
    <xf numFmtId="43" fontId="12" fillId="0" borderId="2" xfId="3" applyFont="1" applyFill="1" applyBorder="1" applyAlignment="1">
      <alignment horizontal="right"/>
    </xf>
    <xf numFmtId="164" fontId="9" fillId="0" borderId="2" xfId="5" applyNumberFormat="1" applyFont="1" applyFill="1" applyBorder="1" applyAlignment="1">
      <alignment horizontal="right"/>
    </xf>
    <xf numFmtId="43" fontId="12" fillId="0" borderId="2" xfId="5" applyFont="1" applyFill="1" applyBorder="1" applyAlignment="1">
      <alignment horizontal="right"/>
    </xf>
    <xf numFmtId="0" fontId="13" fillId="0" borderId="0" xfId="2" applyFont="1"/>
    <xf numFmtId="164" fontId="9" fillId="0" borderId="2" xfId="3" applyNumberFormat="1" applyFont="1" applyFill="1" applyBorder="1" applyAlignment="1">
      <alignment horizontal="right"/>
    </xf>
    <xf numFmtId="164" fontId="12" fillId="0" borderId="2" xfId="5" applyNumberFormat="1" applyFont="1" applyFill="1" applyBorder="1" applyAlignment="1">
      <alignment horizontal="right"/>
    </xf>
    <xf numFmtId="7" fontId="12" fillId="0" borderId="0" xfId="4" applyNumberFormat="1" applyFont="1" applyFill="1" applyBorder="1" applyAlignment="1">
      <alignment horizontal="center" wrapText="1"/>
    </xf>
    <xf numFmtId="5" fontId="12" fillId="0" borderId="3" xfId="3" applyNumberFormat="1" applyFont="1" applyFill="1" applyBorder="1" applyAlignment="1">
      <alignment horizontal="right"/>
    </xf>
    <xf numFmtId="5" fontId="12" fillId="0" borderId="0" xfId="3" applyNumberFormat="1" applyFont="1" applyFill="1" applyBorder="1" applyAlignment="1">
      <alignment horizontal="right"/>
    </xf>
    <xf numFmtId="43" fontId="9" fillId="0" borderId="0" xfId="3" applyFont="1" applyFill="1" applyBorder="1" applyAlignment="1">
      <alignment horizontal="right"/>
    </xf>
    <xf numFmtId="7" fontId="11" fillId="0" borderId="0" xfId="4" applyNumberFormat="1" applyFont="1" applyFill="1" applyBorder="1" applyAlignment="1">
      <alignment horizontal="left" wrapText="1"/>
    </xf>
    <xf numFmtId="5" fontId="9" fillId="0" borderId="0" xfId="3" applyNumberFormat="1" applyFont="1" applyFill="1" applyBorder="1" applyAlignment="1">
      <alignment horizontal="right"/>
    </xf>
    <xf numFmtId="41" fontId="9" fillId="0" borderId="0" xfId="3" applyNumberFormat="1" applyFont="1" applyFill="1" applyBorder="1" applyAlignment="1">
      <alignment horizontal="right"/>
    </xf>
    <xf numFmtId="41" fontId="9" fillId="0" borderId="4" xfId="3" applyNumberFormat="1" applyFont="1" applyFill="1" applyBorder="1" applyAlignment="1">
      <alignment horizontal="right"/>
    </xf>
    <xf numFmtId="5" fontId="9" fillId="0" borderId="0" xfId="3" applyNumberFormat="1" applyFont="1" applyBorder="1" applyAlignment="1">
      <alignment horizontal="right"/>
    </xf>
    <xf numFmtId="164" fontId="12" fillId="0" borderId="0" xfId="3" applyNumberFormat="1" applyFont="1" applyFill="1" applyBorder="1" applyAlignment="1">
      <alignment horizontal="right"/>
    </xf>
    <xf numFmtId="7" fontId="9" fillId="0" borderId="0" xfId="4" applyNumberFormat="1" applyFont="1" applyFill="1" applyBorder="1" applyAlignment="1">
      <alignment horizontal="right" wrapText="1"/>
    </xf>
    <xf numFmtId="7" fontId="12" fillId="0" borderId="0" xfId="4" applyNumberFormat="1" applyFont="1" applyFill="1" applyBorder="1" applyAlignment="1">
      <alignment horizontal="left"/>
    </xf>
    <xf numFmtId="5" fontId="12" fillId="0" borderId="4" xfId="3" applyNumberFormat="1" applyFont="1" applyFill="1" applyBorder="1" applyAlignment="1">
      <alignment horizontal="right"/>
    </xf>
    <xf numFmtId="164" fontId="12" fillId="0" borderId="5" xfId="3" applyNumberFormat="1" applyFont="1" applyFill="1" applyBorder="1" applyAlignment="1">
      <alignment horizontal="right"/>
    </xf>
    <xf numFmtId="38" fontId="12" fillId="0" borderId="0" xfId="3" applyNumberFormat="1" applyFont="1" applyFill="1" applyBorder="1" applyAlignment="1">
      <alignment horizontal="right"/>
    </xf>
    <xf numFmtId="164" fontId="9" fillId="0" borderId="0" xfId="1" applyNumberFormat="1" applyFont="1"/>
    <xf numFmtId="43" fontId="9" fillId="0" borderId="0" xfId="2" applyNumberFormat="1" applyFont="1"/>
    <xf numFmtId="165" fontId="12" fillId="0" borderId="6" xfId="6" applyNumberFormat="1" applyFont="1" applyFill="1" applyBorder="1" applyAlignment="1">
      <alignment horizontal="right"/>
    </xf>
    <xf numFmtId="42" fontId="9" fillId="0" borderId="0" xfId="4" applyFont="1" applyFill="1" applyAlignment="1">
      <alignment horizontal="right" wrapText="1"/>
    </xf>
    <xf numFmtId="5" fontId="9" fillId="0" borderId="0" xfId="3" applyNumberFormat="1" applyFont="1" applyFill="1" applyAlignment="1">
      <alignment horizontal="right"/>
    </xf>
    <xf numFmtId="5" fontId="9" fillId="0" borderId="0" xfId="3" applyNumberFormat="1" applyFont="1" applyAlignment="1">
      <alignment horizontal="right"/>
    </xf>
    <xf numFmtId="0" fontId="14" fillId="0" borderId="0" xfId="2" applyFont="1"/>
    <xf numFmtId="5" fontId="14" fillId="0" borderId="0" xfId="3" applyNumberFormat="1" applyFont="1" applyAlignment="1">
      <alignment horizontal="right"/>
    </xf>
    <xf numFmtId="0" fontId="14" fillId="0" borderId="0" xfId="2" quotePrefix="1" applyFont="1" applyAlignment="1">
      <alignment horizontal="right"/>
    </xf>
    <xf numFmtId="0" fontId="15" fillId="0" borderId="0" xfId="2" applyFont="1"/>
    <xf numFmtId="5" fontId="15" fillId="0" borderId="0" xfId="3" applyNumberFormat="1" applyFont="1" applyAlignment="1">
      <alignment horizontal="right"/>
    </xf>
    <xf numFmtId="0" fontId="12" fillId="0" borderId="0" xfId="2" applyFont="1"/>
    <xf numFmtId="0" fontId="5" fillId="0" borderId="0" xfId="2" applyFont="1"/>
    <xf numFmtId="0" fontId="16" fillId="0" borderId="0" xfId="2" applyFont="1"/>
    <xf numFmtId="7" fontId="6" fillId="0" borderId="0" xfId="2" applyNumberFormat="1" applyFont="1" applyAlignment="1">
      <alignment horizontal="centerContinuous"/>
    </xf>
    <xf numFmtId="7" fontId="16" fillId="0" borderId="0" xfId="3" applyNumberFormat="1" applyFont="1" applyBorder="1" applyAlignment="1">
      <alignment horizontal="centerContinuous"/>
    </xf>
    <xf numFmtId="7" fontId="12" fillId="2" borderId="4" xfId="3" applyNumberFormat="1" applyFont="1" applyFill="1" applyBorder="1" applyAlignment="1">
      <alignment horizontal="centerContinuous"/>
    </xf>
    <xf numFmtId="7" fontId="12" fillId="2" borderId="0" xfId="3" applyNumberFormat="1" applyFont="1" applyFill="1" applyBorder="1" applyAlignment="1">
      <alignment horizontal="centerContinuous"/>
    </xf>
    <xf numFmtId="7" fontId="11" fillId="0" borderId="0" xfId="3" applyNumberFormat="1" applyFont="1" applyBorder="1"/>
    <xf numFmtId="7" fontId="11" fillId="0" borderId="7" xfId="3" applyNumberFormat="1" applyFont="1" applyBorder="1"/>
    <xf numFmtId="7" fontId="11" fillId="0" borderId="0" xfId="2" applyNumberFormat="1" applyFont="1"/>
    <xf numFmtId="7" fontId="11" fillId="0" borderId="8" xfId="3" applyNumberFormat="1" applyFont="1" applyBorder="1"/>
    <xf numFmtId="7" fontId="9" fillId="0" borderId="0" xfId="3" applyNumberFormat="1" applyFont="1" applyBorder="1"/>
    <xf numFmtId="5" fontId="12" fillId="0" borderId="8" xfId="3" applyNumberFormat="1" applyFont="1" applyBorder="1"/>
    <xf numFmtId="7" fontId="9" fillId="0" borderId="8" xfId="3" applyNumberFormat="1" applyFont="1" applyBorder="1"/>
    <xf numFmtId="164" fontId="9" fillId="0" borderId="0" xfId="3" applyNumberFormat="1" applyFont="1" applyBorder="1"/>
    <xf numFmtId="7" fontId="12" fillId="0" borderId="8" xfId="3" applyNumberFormat="1" applyFont="1" applyBorder="1"/>
    <xf numFmtId="164" fontId="9" fillId="0" borderId="4" xfId="3" applyNumberFormat="1" applyFont="1" applyBorder="1"/>
    <xf numFmtId="7" fontId="12" fillId="0" borderId="0" xfId="3" applyNumberFormat="1" applyFont="1" applyBorder="1"/>
    <xf numFmtId="164" fontId="9" fillId="0" borderId="9" xfId="3" applyNumberFormat="1" applyFont="1" applyBorder="1"/>
    <xf numFmtId="164" fontId="9" fillId="0" borderId="8" xfId="3" applyNumberFormat="1" applyFont="1" applyBorder="1"/>
    <xf numFmtId="38" fontId="9" fillId="0" borderId="8" xfId="3" applyNumberFormat="1" applyFont="1" applyBorder="1"/>
    <xf numFmtId="43" fontId="12" fillId="0" borderId="8" xfId="3" applyFont="1" applyBorder="1"/>
    <xf numFmtId="38" fontId="9" fillId="0" borderId="4" xfId="3" applyNumberFormat="1" applyFont="1" applyBorder="1"/>
    <xf numFmtId="38" fontId="9" fillId="0" borderId="10" xfId="3" applyNumberFormat="1" applyFont="1" applyBorder="1"/>
    <xf numFmtId="43" fontId="12" fillId="0" borderId="11" xfId="3" applyFont="1" applyBorder="1"/>
    <xf numFmtId="38" fontId="9" fillId="0" borderId="0" xfId="3" applyNumberFormat="1" applyFont="1" applyBorder="1"/>
    <xf numFmtId="7" fontId="9" fillId="0" borderId="0" xfId="0" applyNumberFormat="1" applyFont="1"/>
    <xf numFmtId="38" fontId="9" fillId="0" borderId="12" xfId="3" applyNumberFormat="1" applyFont="1" applyBorder="1"/>
    <xf numFmtId="43" fontId="9" fillId="0" borderId="0" xfId="3" applyFont="1" applyBorder="1"/>
    <xf numFmtId="43" fontId="9" fillId="0" borderId="13" xfId="3" applyFont="1" applyBorder="1"/>
    <xf numFmtId="7" fontId="12" fillId="0" borderId="0" xfId="2" applyNumberFormat="1" applyFont="1"/>
    <xf numFmtId="7" fontId="9" fillId="0" borderId="9" xfId="3" applyNumberFormat="1" applyFont="1" applyBorder="1"/>
    <xf numFmtId="0" fontId="17" fillId="0" borderId="0" xfId="2" applyFont="1"/>
    <xf numFmtId="6" fontId="12" fillId="0" borderId="14" xfId="3" applyNumberFormat="1" applyFont="1" applyBorder="1"/>
    <xf numFmtId="0" fontId="18" fillId="0" borderId="0" xfId="0" applyFont="1"/>
    <xf numFmtId="43" fontId="19" fillId="0" borderId="0" xfId="2" applyNumberFormat="1" applyFont="1" applyAlignment="1">
      <alignment horizontal="center"/>
    </xf>
    <xf numFmtId="0" fontId="20" fillId="0" borderId="0" xfId="2" applyFont="1"/>
    <xf numFmtId="43" fontId="5" fillId="0" borderId="0" xfId="2" applyNumberFormat="1" applyFont="1" applyAlignment="1">
      <alignment horizontal="center"/>
    </xf>
    <xf numFmtId="43" fontId="6" fillId="0" borderId="0" xfId="2" applyNumberFormat="1" applyFont="1" applyAlignment="1">
      <alignment horizontal="center"/>
    </xf>
    <xf numFmtId="0" fontId="21" fillId="0" borderId="0" xfId="2" applyFont="1"/>
    <xf numFmtId="43" fontId="5" fillId="0" borderId="0" xfId="2" applyNumberFormat="1" applyFont="1" applyAlignment="1">
      <alignment horizontal="centerContinuous"/>
    </xf>
    <xf numFmtId="0" fontId="5" fillId="0" borderId="0" xfId="2" applyFont="1" applyAlignment="1">
      <alignment horizontal="centerContinuous"/>
    </xf>
    <xf numFmtId="43" fontId="5" fillId="0" borderId="0" xfId="3" applyFont="1" applyFill="1" applyBorder="1" applyAlignment="1">
      <alignment horizontal="centerContinuous"/>
    </xf>
    <xf numFmtId="43" fontId="22" fillId="0" borderId="0" xfId="3" applyFont="1" applyBorder="1" applyAlignment="1">
      <alignment horizontal="centerContinuous"/>
    </xf>
    <xf numFmtId="43" fontId="22" fillId="0" borderId="0" xfId="3" applyFont="1" applyFill="1" applyBorder="1" applyAlignment="1">
      <alignment horizontal="centerContinuous"/>
    </xf>
    <xf numFmtId="0" fontId="22" fillId="0" borderId="0" xfId="2" applyFont="1"/>
    <xf numFmtId="43" fontId="12" fillId="0" borderId="0" xfId="2" applyNumberFormat="1" applyFont="1" applyAlignment="1">
      <alignment horizontal="left" wrapText="1"/>
    </xf>
    <xf numFmtId="43" fontId="23" fillId="2" borderId="0" xfId="3" applyFont="1" applyFill="1" applyBorder="1" applyAlignment="1">
      <alignment horizontal="center" wrapText="1"/>
    </xf>
    <xf numFmtId="0" fontId="12" fillId="0" borderId="0" xfId="2" applyFont="1" applyAlignment="1">
      <alignment horizontal="left" wrapText="1"/>
    </xf>
    <xf numFmtId="43" fontId="11" fillId="0" borderId="0" xfId="2" applyNumberFormat="1" applyFont="1" applyAlignment="1">
      <alignment horizontal="left" wrapText="1"/>
    </xf>
    <xf numFmtId="0" fontId="11" fillId="0" borderId="0" xfId="2" applyFont="1" applyAlignment="1">
      <alignment horizontal="left" wrapText="1"/>
    </xf>
    <xf numFmtId="43" fontId="11" fillId="0" borderId="0" xfId="3" applyFont="1" applyFill="1" applyBorder="1" applyAlignment="1">
      <alignment horizontal="left" wrapText="1"/>
    </xf>
    <xf numFmtId="0" fontId="9" fillId="0" borderId="0" xfId="2" applyFont="1" applyAlignment="1">
      <alignment horizontal="left" wrapText="1"/>
    </xf>
    <xf numFmtId="6" fontId="9" fillId="0" borderId="0" xfId="6" applyNumberFormat="1" applyFont="1" applyFill="1" applyBorder="1" applyAlignment="1"/>
    <xf numFmtId="43" fontId="12" fillId="0" borderId="0" xfId="3" applyFont="1" applyFill="1" applyBorder="1" applyAlignment="1"/>
    <xf numFmtId="0" fontId="9" fillId="0" borderId="0" xfId="0" applyFont="1"/>
    <xf numFmtId="164" fontId="9" fillId="0" borderId="0" xfId="3" applyNumberFormat="1" applyFont="1" applyFill="1" applyBorder="1" applyAlignment="1"/>
    <xf numFmtId="38" fontId="9" fillId="0" borderId="0" xfId="3" applyNumberFormat="1" applyFont="1" applyFill="1" applyBorder="1" applyAlignment="1"/>
    <xf numFmtId="38" fontId="9" fillId="0" borderId="5" xfId="3" applyNumberFormat="1" applyFont="1" applyFill="1" applyBorder="1" applyAlignment="1"/>
    <xf numFmtId="43" fontId="12" fillId="0" borderId="5" xfId="3" applyFont="1" applyFill="1" applyBorder="1" applyAlignment="1"/>
    <xf numFmtId="164" fontId="12" fillId="0" borderId="6" xfId="3" applyNumberFormat="1" applyFont="1" applyFill="1" applyBorder="1" applyAlignment="1"/>
    <xf numFmtId="43" fontId="9" fillId="0" borderId="0" xfId="3" applyFont="1" applyFill="1" applyBorder="1"/>
    <xf numFmtId="43" fontId="9" fillId="0" borderId="0" xfId="3" applyFont="1" applyFill="1" applyBorder="1" applyAlignment="1"/>
    <xf numFmtId="43" fontId="11" fillId="0" borderId="0" xfId="3" applyFont="1" applyFill="1" applyBorder="1" applyAlignment="1">
      <alignment wrapText="1"/>
    </xf>
    <xf numFmtId="43" fontId="9" fillId="0" borderId="0" xfId="2" applyNumberFormat="1" applyFont="1" applyAlignment="1">
      <alignment horizontal="left"/>
    </xf>
    <xf numFmtId="43" fontId="12" fillId="0" borderId="0" xfId="2" applyNumberFormat="1" applyFont="1"/>
    <xf numFmtId="38" fontId="12" fillId="0" borderId="5" xfId="3" applyNumberFormat="1" applyFont="1" applyFill="1" applyBorder="1" applyAlignment="1"/>
    <xf numFmtId="38" fontId="12" fillId="0" borderId="6" xfId="3" applyNumberFormat="1" applyFont="1" applyFill="1" applyBorder="1" applyAlignment="1"/>
    <xf numFmtId="164" fontId="9" fillId="0" borderId="0" xfId="2" applyNumberFormat="1" applyFont="1"/>
    <xf numFmtId="43" fontId="11" fillId="0" borderId="0" xfId="2" applyNumberFormat="1" applyFont="1"/>
    <xf numFmtId="43" fontId="11" fillId="0" borderId="0" xfId="3" applyFont="1" applyFill="1" applyBorder="1"/>
    <xf numFmtId="5" fontId="9" fillId="0" borderId="0" xfId="2" applyNumberFormat="1" applyFont="1"/>
    <xf numFmtId="43" fontId="9" fillId="0" borderId="0" xfId="2" applyNumberFormat="1" applyFont="1" applyAlignment="1">
      <alignment horizontal="left" wrapText="1"/>
    </xf>
    <xf numFmtId="6" fontId="12" fillId="0" borderId="6" xfId="3" applyNumberFormat="1" applyFont="1" applyFill="1" applyBorder="1" applyAlignment="1"/>
    <xf numFmtId="43" fontId="16" fillId="0" borderId="0" xfId="3" applyFont="1" applyFill="1" applyBorder="1"/>
    <xf numFmtId="43" fontId="16" fillId="0" borderId="0" xfId="3" applyFont="1" applyFill="1" applyBorder="1" applyAlignment="1">
      <alignment horizontal="right"/>
    </xf>
    <xf numFmtId="43" fontId="5" fillId="0" borderId="0" xfId="2" applyNumberFormat="1" applyFont="1" applyAlignment="1">
      <alignment horizontal="center"/>
    </xf>
    <xf numFmtId="0" fontId="5" fillId="0" borderId="0" xfId="2" applyFont="1" applyAlignment="1">
      <alignment horizontal="center"/>
    </xf>
    <xf numFmtId="43" fontId="5" fillId="0" borderId="0" xfId="3" applyFont="1" applyFill="1" applyBorder="1" applyAlignment="1">
      <alignment horizontal="center"/>
    </xf>
    <xf numFmtId="43" fontId="22" fillId="0" borderId="0" xfId="3" applyFont="1" applyBorder="1" applyAlignment="1">
      <alignment horizontal="center"/>
    </xf>
    <xf numFmtId="43" fontId="22" fillId="0" borderId="0" xfId="3" applyFont="1" applyFill="1" applyBorder="1" applyAlignment="1">
      <alignment horizontal="center"/>
    </xf>
    <xf numFmtId="43" fontId="14" fillId="0" borderId="5" xfId="3" applyFont="1" applyFill="1" applyBorder="1" applyAlignment="1"/>
    <xf numFmtId="0" fontId="24" fillId="0" borderId="0" xfId="2" applyFont="1"/>
    <xf numFmtId="43" fontId="3" fillId="0" borderId="15" xfId="2" applyNumberFormat="1" applyFont="1" applyBorder="1" applyAlignment="1">
      <alignment horizontal="center"/>
    </xf>
    <xf numFmtId="43" fontId="3" fillId="0" borderId="16" xfId="2" applyNumberFormat="1" applyFont="1" applyBorder="1" applyAlignment="1">
      <alignment horizontal="center"/>
    </xf>
    <xf numFmtId="43" fontId="3" fillId="0" borderId="7" xfId="2" applyNumberFormat="1" applyFont="1" applyBorder="1" applyAlignment="1">
      <alignment horizontal="center"/>
    </xf>
    <xf numFmtId="43" fontId="25" fillId="0" borderId="0" xfId="3" applyFont="1" applyBorder="1"/>
    <xf numFmtId="0" fontId="25" fillId="0" borderId="0" xfId="2" applyFont="1"/>
    <xf numFmtId="43" fontId="5" fillId="0" borderId="13" xfId="2" applyNumberFormat="1" applyFont="1" applyBorder="1" applyAlignment="1">
      <alignment horizontal="center"/>
    </xf>
    <xf numFmtId="43" fontId="5" fillId="0" borderId="8" xfId="2" applyNumberFormat="1" applyFont="1" applyBorder="1" applyAlignment="1">
      <alignment horizontal="center"/>
    </xf>
    <xf numFmtId="43" fontId="21" fillId="0" borderId="0" xfId="3" applyFont="1" applyBorder="1"/>
    <xf numFmtId="43" fontId="6" fillId="0" borderId="13" xfId="2" applyNumberFormat="1" applyFont="1" applyBorder="1" applyAlignment="1">
      <alignment horizontal="center"/>
    </xf>
    <xf numFmtId="43" fontId="6" fillId="0" borderId="8" xfId="2" applyNumberFormat="1" applyFont="1" applyBorder="1" applyAlignment="1">
      <alignment horizontal="center"/>
    </xf>
    <xf numFmtId="43" fontId="5" fillId="0" borderId="13" xfId="2" applyNumberFormat="1" applyFont="1" applyBorder="1" applyAlignment="1">
      <alignment horizontal="centerContinuous"/>
    </xf>
    <xf numFmtId="43" fontId="9" fillId="0" borderId="0" xfId="3" applyFont="1" applyBorder="1" applyAlignment="1">
      <alignment horizontal="centerContinuous"/>
    </xf>
    <xf numFmtId="43" fontId="9" fillId="0" borderId="8" xfId="3" applyFont="1" applyBorder="1" applyAlignment="1">
      <alignment horizontal="centerContinuous"/>
    </xf>
    <xf numFmtId="43" fontId="9" fillId="0" borderId="13" xfId="2" quotePrefix="1" applyNumberFormat="1" applyFont="1" applyBorder="1" applyAlignment="1">
      <alignment wrapText="1"/>
    </xf>
    <xf numFmtId="43" fontId="9" fillId="0" borderId="13" xfId="2" applyNumberFormat="1" applyFont="1" applyBorder="1" applyAlignment="1">
      <alignment horizontal="center" wrapText="1"/>
    </xf>
    <xf numFmtId="43" fontId="12" fillId="2" borderId="15" xfId="3" quotePrefix="1" applyFont="1" applyFill="1" applyBorder="1" applyAlignment="1">
      <alignment horizontal="centerContinuous"/>
    </xf>
    <xf numFmtId="14" fontId="12" fillId="2" borderId="16" xfId="3" quotePrefix="1" applyNumberFormat="1" applyFont="1" applyFill="1" applyBorder="1" applyAlignment="1">
      <alignment horizontal="centerContinuous" wrapText="1"/>
    </xf>
    <xf numFmtId="43" fontId="9" fillId="2" borderId="7" xfId="3" applyFont="1" applyFill="1" applyBorder="1" applyAlignment="1">
      <alignment horizontal="centerContinuous"/>
    </xf>
    <xf numFmtId="43" fontId="12" fillId="2" borderId="12" xfId="3" applyFont="1" applyFill="1" applyBorder="1" applyAlignment="1">
      <alignment horizontal="centerContinuous"/>
    </xf>
    <xf numFmtId="43" fontId="12" fillId="2" borderId="4" xfId="3" applyFont="1" applyFill="1" applyBorder="1" applyAlignment="1">
      <alignment horizontal="centerContinuous"/>
    </xf>
    <xf numFmtId="43" fontId="12" fillId="2" borderId="9" xfId="3" applyFont="1" applyFill="1" applyBorder="1" applyAlignment="1">
      <alignment horizontal="centerContinuous"/>
    </xf>
    <xf numFmtId="43" fontId="9" fillId="0" borderId="15" xfId="2" applyNumberFormat="1" applyFont="1" applyBorder="1" applyAlignment="1">
      <alignment horizontal="center" wrapText="1"/>
    </xf>
    <xf numFmtId="43" fontId="12" fillId="0" borderId="15" xfId="3" applyFont="1" applyBorder="1" applyAlignment="1">
      <alignment horizontal="centerContinuous"/>
    </xf>
    <xf numFmtId="43" fontId="12" fillId="0" borderId="16" xfId="3" applyFont="1" applyBorder="1" applyAlignment="1">
      <alignment horizontal="centerContinuous"/>
    </xf>
    <xf numFmtId="43" fontId="9" fillId="0" borderId="8" xfId="3" applyFont="1" applyFill="1" applyBorder="1" applyAlignment="1">
      <alignment horizontal="right"/>
    </xf>
    <xf numFmtId="43" fontId="12" fillId="0" borderId="13" xfId="2" applyNumberFormat="1" applyFont="1" applyBorder="1" applyAlignment="1">
      <alignment horizontal="center" wrapText="1"/>
    </xf>
    <xf numFmtId="43" fontId="9" fillId="0" borderId="13" xfId="3" applyFont="1" applyBorder="1" applyAlignment="1">
      <alignment horizontal="right"/>
    </xf>
    <xf numFmtId="43" fontId="9" fillId="0" borderId="13" xfId="2" applyNumberFormat="1" applyFont="1" applyBorder="1" applyAlignment="1">
      <alignment horizontal="left" wrapText="1"/>
    </xf>
    <xf numFmtId="164" fontId="9" fillId="0" borderId="13" xfId="3" applyNumberFormat="1" applyFont="1" applyBorder="1" applyAlignment="1">
      <alignment horizontal="right"/>
    </xf>
    <xf numFmtId="43" fontId="9" fillId="0" borderId="0" xfId="3" applyFont="1" applyBorder="1" applyAlignment="1">
      <alignment horizontal="right"/>
    </xf>
    <xf numFmtId="164" fontId="9" fillId="0" borderId="12" xfId="3" applyNumberFormat="1" applyFont="1" applyBorder="1" applyAlignment="1">
      <alignment horizontal="right"/>
    </xf>
    <xf numFmtId="164" fontId="9" fillId="0" borderId="4" xfId="3" applyNumberFormat="1" applyFont="1" applyBorder="1" applyAlignment="1">
      <alignment horizontal="right"/>
    </xf>
    <xf numFmtId="5" fontId="12" fillId="0" borderId="9" xfId="3" applyNumberFormat="1" applyFont="1" applyFill="1" applyBorder="1" applyAlignment="1">
      <alignment horizontal="right"/>
    </xf>
    <xf numFmtId="164" fontId="9" fillId="0" borderId="0" xfId="3" applyNumberFormat="1" applyFont="1" applyBorder="1" applyAlignment="1">
      <alignment horizontal="right"/>
    </xf>
    <xf numFmtId="164" fontId="12" fillId="0" borderId="4" xfId="3" applyNumberFormat="1" applyFont="1" applyBorder="1" applyAlignment="1">
      <alignment horizontal="right"/>
    </xf>
    <xf numFmtId="43" fontId="26" fillId="0" borderId="13" xfId="3" applyFont="1" applyBorder="1" applyAlignment="1">
      <alignment horizontal="right"/>
    </xf>
    <xf numFmtId="38" fontId="9" fillId="0" borderId="4" xfId="3" applyNumberFormat="1" applyFont="1" applyBorder="1" applyAlignment="1">
      <alignment horizontal="right"/>
    </xf>
    <xf numFmtId="164" fontId="9" fillId="0" borderId="8" xfId="3" applyNumberFormat="1" applyFont="1" applyFill="1" applyBorder="1" applyAlignment="1">
      <alignment horizontal="right"/>
    </xf>
    <xf numFmtId="43" fontId="12" fillId="0" borderId="0" xfId="3" applyFont="1" applyBorder="1" applyAlignment="1">
      <alignment horizontal="right"/>
    </xf>
    <xf numFmtId="164" fontId="9" fillId="0" borderId="9" xfId="3" applyNumberFormat="1" applyFont="1" applyFill="1" applyBorder="1" applyAlignment="1">
      <alignment horizontal="right"/>
    </xf>
    <xf numFmtId="6" fontId="12" fillId="0" borderId="8" xfId="3" applyNumberFormat="1" applyFont="1" applyFill="1" applyBorder="1" applyAlignment="1">
      <alignment horizontal="right"/>
    </xf>
    <xf numFmtId="43" fontId="12" fillId="0" borderId="0" xfId="3" applyFont="1" applyBorder="1"/>
    <xf numFmtId="37" fontId="9" fillId="0" borderId="0" xfId="2" applyNumberFormat="1" applyFont="1"/>
    <xf numFmtId="6" fontId="12" fillId="0" borderId="9" xfId="3" applyNumberFormat="1" applyFont="1" applyFill="1" applyBorder="1" applyAlignment="1">
      <alignment horizontal="right"/>
    </xf>
    <xf numFmtId="6" fontId="9" fillId="0" borderId="0" xfId="2" applyNumberFormat="1" applyFont="1"/>
    <xf numFmtId="38" fontId="9" fillId="0" borderId="9" xfId="3" applyNumberFormat="1" applyFont="1" applyFill="1" applyBorder="1" applyAlignment="1">
      <alignment horizontal="right"/>
    </xf>
    <xf numFmtId="43" fontId="9" fillId="0" borderId="13" xfId="0" applyNumberFormat="1" applyFont="1" applyBorder="1" applyAlignment="1">
      <alignment horizontal="left" wrapText="1"/>
    </xf>
    <xf numFmtId="43" fontId="12" fillId="0" borderId="12" xfId="2" applyNumberFormat="1" applyFont="1" applyBorder="1" applyAlignment="1">
      <alignment horizontal="center" wrapText="1"/>
    </xf>
    <xf numFmtId="43" fontId="9" fillId="0" borderId="12" xfId="3" applyFont="1" applyBorder="1" applyAlignment="1">
      <alignment horizontal="right"/>
    </xf>
    <xf numFmtId="43" fontId="9" fillId="0" borderId="4" xfId="3" applyFont="1" applyBorder="1" applyAlignment="1">
      <alignment horizontal="right"/>
    </xf>
    <xf numFmtId="6" fontId="9" fillId="0" borderId="0" xfId="3" applyNumberFormat="1" applyFont="1" applyBorder="1" applyAlignment="1">
      <alignment horizontal="right"/>
    </xf>
    <xf numFmtId="43" fontId="9" fillId="0" borderId="0" xfId="3" applyFont="1" applyBorder="1" applyAlignment="1">
      <alignment horizontal="left"/>
    </xf>
    <xf numFmtId="0" fontId="9" fillId="0" borderId="0" xfId="2" applyFont="1" applyAlignment="1">
      <alignment wrapText="1"/>
    </xf>
    <xf numFmtId="0" fontId="16" fillId="0" borderId="0" xfId="2" applyFont="1" applyAlignment="1">
      <alignment wrapText="1"/>
    </xf>
    <xf numFmtId="43" fontId="16" fillId="0" borderId="0" xfId="3" applyFont="1" applyBorder="1"/>
    <xf numFmtId="38" fontId="9" fillId="0" borderId="8" xfId="3" applyNumberFormat="1" applyFont="1" applyFill="1" applyBorder="1" applyAlignment="1">
      <alignment horizontal="right"/>
    </xf>
    <xf numFmtId="7" fontId="19" fillId="0" borderId="0" xfId="2" applyNumberFormat="1" applyFont="1" applyAlignment="1">
      <alignment horizontal="centerContinuous"/>
    </xf>
    <xf numFmtId="7" fontId="19" fillId="0" borderId="0" xfId="3" applyNumberFormat="1" applyFont="1" applyFill="1" applyAlignment="1">
      <alignment horizontal="centerContinuous"/>
    </xf>
    <xf numFmtId="7" fontId="27" fillId="0" borderId="0" xfId="3" applyNumberFormat="1" applyFont="1" applyAlignment="1">
      <alignment horizontal="centerContinuous"/>
    </xf>
    <xf numFmtId="0" fontId="27" fillId="0" borderId="0" xfId="2" applyFont="1"/>
    <xf numFmtId="7" fontId="5" fillId="0" borderId="0" xfId="2" applyNumberFormat="1" applyFont="1" applyAlignment="1">
      <alignment horizontal="centerContinuous"/>
    </xf>
    <xf numFmtId="7" fontId="16" fillId="0" borderId="0" xfId="3" applyNumberFormat="1" applyFont="1" applyAlignment="1">
      <alignment horizontal="centerContinuous"/>
    </xf>
    <xf numFmtId="7" fontId="9" fillId="0" borderId="0" xfId="3" applyNumberFormat="1" applyFont="1" applyAlignment="1">
      <alignment horizontal="centerContinuous"/>
    </xf>
    <xf numFmtId="0" fontId="28" fillId="0" borderId="0" xfId="2" applyFont="1"/>
    <xf numFmtId="7" fontId="6" fillId="0" borderId="0" xfId="3" applyNumberFormat="1" applyFont="1" applyFill="1" applyAlignment="1">
      <alignment horizontal="centerContinuous"/>
    </xf>
    <xf numFmtId="7" fontId="21" fillId="0" borderId="0" xfId="3" applyNumberFormat="1" applyFont="1" applyAlignment="1">
      <alignment horizontal="centerContinuous"/>
    </xf>
    <xf numFmtId="7" fontId="21" fillId="0" borderId="0" xfId="2" applyNumberFormat="1" applyFont="1" applyAlignment="1">
      <alignment horizontal="centerContinuous"/>
    </xf>
    <xf numFmtId="7" fontId="21" fillId="0" borderId="0" xfId="3" applyNumberFormat="1" applyFont="1" applyFill="1" applyAlignment="1">
      <alignment horizontal="centerContinuous"/>
    </xf>
    <xf numFmtId="43" fontId="10" fillId="2" borderId="0" xfId="3" applyFont="1" applyFill="1" applyAlignment="1">
      <alignment horizontal="centerContinuous" wrapText="1"/>
    </xf>
    <xf numFmtId="43" fontId="10" fillId="2" borderId="0" xfId="3" applyFont="1" applyFill="1" applyBorder="1" applyAlignment="1">
      <alignment horizontal="center" wrapText="1"/>
    </xf>
    <xf numFmtId="7" fontId="12" fillId="0" borderId="0" xfId="2" applyNumberFormat="1" applyFont="1" applyAlignment="1">
      <alignment horizontal="left" wrapText="1"/>
    </xf>
    <xf numFmtId="7" fontId="12" fillId="0" borderId="0" xfId="2" applyNumberFormat="1" applyFont="1" applyAlignment="1">
      <alignment horizontal="center" wrapText="1"/>
    </xf>
    <xf numFmtId="38" fontId="9" fillId="0" borderId="0" xfId="3" applyNumberFormat="1" applyFont="1" applyFill="1" applyAlignment="1">
      <alignment horizontal="right"/>
    </xf>
    <xf numFmtId="7" fontId="9" fillId="0" borderId="0" xfId="3" applyNumberFormat="1" applyFont="1" applyFill="1"/>
    <xf numFmtId="164" fontId="9" fillId="0" borderId="0" xfId="3" applyNumberFormat="1" applyFont="1" applyFill="1" applyAlignment="1"/>
    <xf numFmtId="7" fontId="12" fillId="0" borderId="0" xfId="2" applyNumberFormat="1" applyFont="1" applyAlignment="1">
      <alignment horizontal="center"/>
    </xf>
    <xf numFmtId="164" fontId="9" fillId="0" borderId="5" xfId="3" applyNumberFormat="1" applyFont="1" applyFill="1" applyBorder="1" applyAlignment="1"/>
    <xf numFmtId="43" fontId="12" fillId="0" borderId="5" xfId="3" applyFont="1" applyBorder="1" applyAlignment="1">
      <alignment horizontal="right"/>
    </xf>
    <xf numFmtId="164" fontId="12" fillId="0" borderId="6" xfId="3" applyNumberFormat="1" applyFont="1" applyBorder="1" applyAlignment="1"/>
    <xf numFmtId="38" fontId="9" fillId="0" borderId="0" xfId="2" applyNumberFormat="1" applyFont="1"/>
    <xf numFmtId="43" fontId="12" fillId="0" borderId="0" xfId="3" applyFont="1" applyFill="1" applyAlignment="1">
      <alignment horizontal="right"/>
    </xf>
    <xf numFmtId="43" fontId="9" fillId="0" borderId="0" xfId="3" applyFont="1"/>
    <xf numFmtId="43" fontId="9" fillId="0" borderId="0" xfId="3" applyFont="1" applyFill="1" applyAlignment="1">
      <alignment horizontal="right"/>
    </xf>
    <xf numFmtId="164" fontId="9" fillId="0" borderId="0" xfId="3" applyNumberFormat="1" applyFont="1" applyFill="1" applyBorder="1" applyAlignment="1">
      <alignment horizontal="right"/>
    </xf>
    <xf numFmtId="164" fontId="9" fillId="0" borderId="5" xfId="3" applyNumberFormat="1" applyFont="1" applyFill="1" applyBorder="1" applyAlignment="1">
      <alignment horizontal="right"/>
    </xf>
    <xf numFmtId="164" fontId="12" fillId="0" borderId="6" xfId="3" applyNumberFormat="1" applyFont="1" applyBorder="1" applyAlignment="1">
      <alignment horizontal="right"/>
    </xf>
    <xf numFmtId="43" fontId="29" fillId="0" borderId="0" xfId="3" applyFont="1" applyFill="1" applyAlignment="1">
      <alignment horizontal="right"/>
    </xf>
    <xf numFmtId="7" fontId="30" fillId="0" borderId="0" xfId="2" applyNumberFormat="1" applyFont="1"/>
    <xf numFmtId="38" fontId="30" fillId="0" borderId="0" xfId="2" applyNumberFormat="1" applyFont="1"/>
    <xf numFmtId="7" fontId="9" fillId="0" borderId="0" xfId="2" applyNumberFormat="1" applyFont="1" applyAlignment="1">
      <alignment horizontal="left"/>
    </xf>
    <xf numFmtId="38" fontId="9" fillId="0" borderId="0" xfId="3" applyNumberFormat="1" applyFont="1" applyFill="1" applyBorder="1" applyAlignment="1">
      <alignment horizontal="right"/>
    </xf>
    <xf numFmtId="6" fontId="12" fillId="0" borderId="6" xfId="3" applyNumberFormat="1" applyFont="1" applyFill="1" applyBorder="1" applyAlignment="1">
      <alignment horizontal="right"/>
    </xf>
    <xf numFmtId="43" fontId="12" fillId="0" borderId="6" xfId="3" applyFont="1" applyBorder="1" applyAlignment="1">
      <alignment horizontal="right"/>
    </xf>
    <xf numFmtId="0" fontId="17" fillId="0" borderId="0" xfId="2" applyFont="1" applyAlignment="1">
      <alignment horizontal="left" vertical="center" wrapText="1"/>
    </xf>
    <xf numFmtId="0" fontId="17" fillId="0" borderId="0" xfId="2" applyFont="1" applyAlignment="1">
      <alignment horizontal="center" vertical="center" wrapText="1"/>
    </xf>
    <xf numFmtId="43" fontId="21" fillId="0" borderId="0" xfId="3" applyFont="1"/>
    <xf numFmtId="164" fontId="9" fillId="0" borderId="0" xfId="3" applyNumberFormat="1" applyFont="1" applyFill="1" applyAlignment="1">
      <alignment horizontal="right"/>
    </xf>
    <xf numFmtId="43" fontId="12" fillId="0" borderId="0" xfId="3" applyFont="1" applyFill="1" applyBorder="1" applyAlignment="1">
      <alignment horizontal="right"/>
    </xf>
    <xf numFmtId="38" fontId="17" fillId="0" borderId="0" xfId="2" applyNumberFormat="1" applyFont="1"/>
    <xf numFmtId="0" fontId="17" fillId="0" borderId="0" xfId="7" applyFont="1" applyAlignment="1">
      <alignment horizontal="center"/>
    </xf>
    <xf numFmtId="0" fontId="31" fillId="0" borderId="0" xfId="7" applyFont="1" applyAlignment="1">
      <alignment horizontal="center" vertical="center" wrapText="1"/>
    </xf>
    <xf numFmtId="0" fontId="31" fillId="0" borderId="0" xfId="7" applyFont="1" applyAlignment="1">
      <alignment horizontal="right"/>
    </xf>
    <xf numFmtId="38" fontId="17" fillId="0" borderId="0" xfId="7" applyNumberFormat="1" applyFont="1"/>
    <xf numFmtId="0" fontId="31" fillId="0" borderId="0" xfId="7" applyFont="1" applyAlignment="1">
      <alignment horizontal="center"/>
    </xf>
    <xf numFmtId="5" fontId="32" fillId="0" borderId="0" xfId="7" applyNumberFormat="1" applyFont="1" applyAlignment="1">
      <alignment horizontal="right"/>
    </xf>
    <xf numFmtId="5" fontId="17" fillId="0" borderId="0" xfId="7" applyNumberFormat="1" applyFont="1" applyAlignment="1">
      <alignment horizontal="center"/>
    </xf>
    <xf numFmtId="0" fontId="21" fillId="0" borderId="0" xfId="7" applyFont="1"/>
    <xf numFmtId="38" fontId="21" fillId="0" borderId="0" xfId="7" applyNumberFormat="1" applyFont="1"/>
    <xf numFmtId="0" fontId="32" fillId="0" borderId="0" xfId="2" applyFont="1" applyAlignment="1">
      <alignment horizontal="right"/>
    </xf>
    <xf numFmtId="5" fontId="17" fillId="0" borderId="0" xfId="2" applyNumberFormat="1" applyFont="1"/>
    <xf numFmtId="5" fontId="17" fillId="0" borderId="0" xfId="2" applyNumberFormat="1" applyFont="1" applyAlignment="1">
      <alignment horizontal="center"/>
    </xf>
    <xf numFmtId="166" fontId="19" fillId="0" borderId="0" xfId="3" applyNumberFormat="1" applyFont="1" applyAlignment="1">
      <alignment horizontal="center"/>
    </xf>
    <xf numFmtId="43" fontId="33" fillId="0" borderId="0" xfId="2" applyNumberFormat="1" applyFont="1"/>
    <xf numFmtId="166" fontId="6" fillId="0" borderId="0" xfId="3" applyNumberFormat="1" applyFont="1" applyAlignment="1">
      <alignment horizontal="left"/>
    </xf>
    <xf numFmtId="166" fontId="21" fillId="0" borderId="0" xfId="3" applyNumberFormat="1" applyFont="1" applyAlignment="1">
      <alignment horizontal="centerContinuous"/>
    </xf>
    <xf numFmtId="43" fontId="21" fillId="0" borderId="0" xfId="2" applyNumberFormat="1" applyFont="1"/>
    <xf numFmtId="166" fontId="6" fillId="0" borderId="0" xfId="3" applyNumberFormat="1" applyFont="1" applyAlignment="1">
      <alignment horizontal="center"/>
    </xf>
    <xf numFmtId="43" fontId="6" fillId="0" borderId="0" xfId="2" applyNumberFormat="1" applyFont="1"/>
    <xf numFmtId="166" fontId="12" fillId="0" borderId="0" xfId="3" applyNumberFormat="1" applyFont="1" applyFill="1" applyAlignment="1">
      <alignment horizontal="centerContinuous"/>
    </xf>
    <xf numFmtId="43" fontId="22" fillId="0" borderId="0" xfId="2" applyNumberFormat="1" applyFont="1"/>
    <xf numFmtId="43" fontId="12" fillId="0" borderId="0" xfId="2" applyNumberFormat="1" applyFont="1" applyAlignment="1">
      <alignment horizontal="left"/>
    </xf>
    <xf numFmtId="166" fontId="12" fillId="0" borderId="0" xfId="3" applyNumberFormat="1" applyFont="1" applyAlignment="1">
      <alignment horizontal="left"/>
    </xf>
    <xf numFmtId="166" fontId="9" fillId="0" borderId="0" xfId="3" applyNumberFormat="1" applyFont="1"/>
    <xf numFmtId="166" fontId="9" fillId="0" borderId="0" xfId="3" applyNumberFormat="1" applyFont="1" applyFill="1"/>
    <xf numFmtId="166" fontId="9" fillId="0" borderId="0" xfId="3" applyNumberFormat="1" applyFont="1" applyAlignment="1">
      <alignment horizontal="left"/>
    </xf>
    <xf numFmtId="38" fontId="9" fillId="0" borderId="0" xfId="3" applyNumberFormat="1" applyFont="1" applyFill="1" applyAlignment="1"/>
    <xf numFmtId="166" fontId="12" fillId="0" borderId="0" xfId="3" applyNumberFormat="1" applyFont="1" applyAlignment="1">
      <alignment horizontal="center"/>
    </xf>
    <xf numFmtId="43" fontId="12" fillId="0" borderId="0" xfId="3" applyFont="1" applyFill="1" applyAlignment="1"/>
    <xf numFmtId="43" fontId="12" fillId="0" borderId="0" xfId="3" applyFont="1" applyAlignment="1"/>
    <xf numFmtId="43" fontId="9" fillId="0" borderId="0" xfId="3" applyFont="1" applyAlignment="1"/>
    <xf numFmtId="43" fontId="12" fillId="0" borderId="0" xfId="3" applyFont="1" applyBorder="1" applyAlignment="1"/>
    <xf numFmtId="43" fontId="9" fillId="0" borderId="0" xfId="3" applyFont="1" applyBorder="1" applyAlignment="1"/>
    <xf numFmtId="166" fontId="9" fillId="0" borderId="0" xfId="3" applyNumberFormat="1" applyFont="1" applyAlignment="1"/>
    <xf numFmtId="43" fontId="29" fillId="0" borderId="0" xfId="3" applyFont="1" applyFill="1" applyAlignment="1"/>
    <xf numFmtId="43" fontId="30" fillId="0" borderId="0" xfId="3" applyFont="1" applyFill="1" applyAlignment="1"/>
    <xf numFmtId="43" fontId="30" fillId="0" borderId="0" xfId="2" applyNumberFormat="1" applyFont="1"/>
    <xf numFmtId="6" fontId="12" fillId="0" borderId="6" xfId="3" applyNumberFormat="1" applyFont="1" applyBorder="1" applyAlignment="1"/>
    <xf numFmtId="166" fontId="9" fillId="0" borderId="0" xfId="3" applyNumberFormat="1" applyFont="1" applyBorder="1"/>
    <xf numFmtId="5" fontId="17" fillId="0" borderId="0" xfId="3" applyNumberFormat="1" applyFont="1" applyBorder="1"/>
    <xf numFmtId="166" fontId="17" fillId="0" borderId="0" xfId="3" applyNumberFormat="1" applyFont="1" applyAlignment="1">
      <alignment horizontal="left"/>
    </xf>
    <xf numFmtId="166" fontId="17" fillId="0" borderId="0" xfId="3" applyNumberFormat="1" applyFont="1"/>
    <xf numFmtId="166" fontId="17" fillId="0" borderId="0" xfId="3" applyNumberFormat="1" applyFont="1" applyBorder="1"/>
    <xf numFmtId="43" fontId="17" fillId="0" borderId="0" xfId="2" applyNumberFormat="1" applyFont="1"/>
    <xf numFmtId="166" fontId="21" fillId="0" borderId="0" xfId="3" applyNumberFormat="1" applyFont="1"/>
    <xf numFmtId="164" fontId="9" fillId="0" borderId="0" xfId="3" applyNumberFormat="1" applyFont="1" applyAlignment="1"/>
    <xf numFmtId="0" fontId="19" fillId="0" borderId="0" xfId="2" applyFont="1" applyAlignment="1">
      <alignment horizontal="centerContinuous"/>
    </xf>
    <xf numFmtId="43" fontId="19" fillId="0" borderId="0" xfId="3" applyFont="1" applyFill="1" applyAlignment="1">
      <alignment horizontal="centerContinuous"/>
    </xf>
    <xf numFmtId="43" fontId="19" fillId="0" borderId="0" xfId="3" applyFont="1" applyBorder="1" applyAlignment="1">
      <alignment horizontal="centerContinuous"/>
    </xf>
    <xf numFmtId="43" fontId="27" fillId="0" borderId="0" xfId="3" applyFont="1" applyBorder="1" applyAlignment="1">
      <alignment horizontal="centerContinuous"/>
    </xf>
    <xf numFmtId="43" fontId="27" fillId="0" borderId="0" xfId="3" applyFont="1" applyBorder="1"/>
    <xf numFmtId="43" fontId="5" fillId="0" borderId="0" xfId="3" applyFont="1" applyFill="1" applyAlignment="1">
      <alignment horizontal="centerContinuous"/>
    </xf>
    <xf numFmtId="0" fontId="6" fillId="0" borderId="0" xfId="2" applyFont="1" applyAlignment="1">
      <alignment horizontal="centerContinuous"/>
    </xf>
    <xf numFmtId="43" fontId="6" fillId="0" borderId="0" xfId="3" applyFont="1" applyFill="1" applyAlignment="1">
      <alignment horizontal="centerContinuous"/>
    </xf>
    <xf numFmtId="43" fontId="6" fillId="0" borderId="0" xfId="3" applyFont="1" applyBorder="1" applyAlignment="1">
      <alignment horizontal="centerContinuous"/>
    </xf>
    <xf numFmtId="43" fontId="21" fillId="0" borderId="0" xfId="3" applyFont="1" applyBorder="1" applyAlignment="1">
      <alignment horizontal="centerContinuous"/>
    </xf>
    <xf numFmtId="0" fontId="9" fillId="0" borderId="0" xfId="2" applyFont="1" applyAlignment="1">
      <alignment horizontal="centerContinuous"/>
    </xf>
    <xf numFmtId="0" fontId="12" fillId="0" borderId="0" xfId="2" applyFont="1" applyAlignment="1">
      <alignment horizontal="center" wrapText="1"/>
    </xf>
    <xf numFmtId="43" fontId="9" fillId="0" borderId="0" xfId="3" applyFont="1" applyFill="1"/>
    <xf numFmtId="43" fontId="9" fillId="0" borderId="0" xfId="3" applyFont="1" applyBorder="1" applyAlignment="1">
      <alignment horizontal="left" wrapText="1"/>
    </xf>
    <xf numFmtId="0" fontId="9" fillId="0" borderId="0" xfId="2" applyFont="1" applyAlignment="1">
      <alignment horizontal="right"/>
    </xf>
    <xf numFmtId="41" fontId="9" fillId="0" borderId="0" xfId="3" applyNumberFormat="1" applyFont="1" applyBorder="1" applyAlignment="1">
      <alignment horizontal="right"/>
    </xf>
    <xf numFmtId="38" fontId="9" fillId="0" borderId="0" xfId="2" applyNumberFormat="1" applyFont="1" applyAlignment="1">
      <alignment horizontal="right"/>
    </xf>
    <xf numFmtId="38" fontId="12" fillId="0" borderId="0" xfId="2" applyNumberFormat="1" applyFont="1"/>
    <xf numFmtId="164" fontId="9" fillId="0" borderId="5" xfId="3" applyNumberFormat="1" applyFont="1" applyBorder="1" applyAlignment="1">
      <alignment horizontal="right"/>
    </xf>
    <xf numFmtId="38" fontId="12" fillId="0" borderId="0" xfId="2" applyNumberFormat="1" applyFont="1" applyAlignment="1">
      <alignment horizontal="center" wrapText="1"/>
    </xf>
    <xf numFmtId="43" fontId="29" fillId="0" borderId="0" xfId="3" applyFont="1" applyBorder="1" applyAlignment="1">
      <alignment horizontal="right"/>
    </xf>
    <xf numFmtId="43" fontId="30" fillId="0" borderId="0" xfId="3" applyFont="1" applyFill="1" applyAlignment="1">
      <alignment horizontal="right"/>
    </xf>
    <xf numFmtId="43" fontId="26" fillId="0" borderId="0" xfId="3" applyFont="1" applyBorder="1" applyAlignment="1">
      <alignment horizontal="right"/>
    </xf>
    <xf numFmtId="43" fontId="30" fillId="0" borderId="0" xfId="3" applyFont="1" applyBorder="1" applyAlignment="1">
      <alignment horizontal="right"/>
    </xf>
    <xf numFmtId="38" fontId="30" fillId="0" borderId="0" xfId="2" applyNumberFormat="1" applyFont="1" applyAlignment="1">
      <alignment horizontal="right"/>
    </xf>
    <xf numFmtId="43" fontId="12" fillId="0" borderId="5" xfId="3" applyFont="1" applyFill="1" applyBorder="1" applyAlignment="1">
      <alignment horizontal="right"/>
    </xf>
    <xf numFmtId="7" fontId="34" fillId="0" borderId="0" xfId="2" applyNumberFormat="1" applyFont="1" applyAlignment="1">
      <alignment horizontal="center"/>
    </xf>
  </cellXfs>
  <cellStyles count="8">
    <cellStyle name="Comma" xfId="1" builtinId="3"/>
    <cellStyle name="Comma 2" xfId="3" xr:uid="{3BE3171E-5861-4BF0-8926-1A64C4FD24F4}"/>
    <cellStyle name="Comma 2 2" xfId="5" xr:uid="{87F99789-EA96-49AE-B331-9179DCFC36EF}"/>
    <cellStyle name="Currency [0] 2" xfId="4" xr:uid="{E725B3D2-6B39-4B5A-AB30-4DA554BAF4A2}"/>
    <cellStyle name="Currency 2" xfId="6" xr:uid="{B87473F4-A539-421D-918E-1F1FF009919F}"/>
    <cellStyle name="Normal" xfId="0" builtinId="0"/>
    <cellStyle name="Normal 9" xfId="2" xr:uid="{D16ED9CB-3417-4939-9F34-E41C558DBDA6}"/>
    <cellStyle name="Normal 9 2" xfId="7" xr:uid="{35BE4EE6-D9E0-43CB-8A0E-8E632013F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6</xdr:row>
      <xdr:rowOff>28575</xdr:rowOff>
    </xdr:from>
    <xdr:ext cx="190500" cy="933450"/>
    <xdr:sp macro="" textlink="">
      <xdr:nvSpPr>
        <xdr:cNvPr id="2" name="Rectangle 1">
          <a:extLst>
            <a:ext uri="{FF2B5EF4-FFF2-40B4-BE49-F238E27FC236}">
              <a16:creationId xmlns:a16="http://schemas.microsoft.com/office/drawing/2014/main" id="{281518B2-2FBB-4D4D-8A3F-F26ECE85EB8B}"/>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3" name="Rectangle 2">
          <a:extLst>
            <a:ext uri="{FF2B5EF4-FFF2-40B4-BE49-F238E27FC236}">
              <a16:creationId xmlns:a16="http://schemas.microsoft.com/office/drawing/2014/main" id="{18FCF018-3D6A-45FF-8C57-0C5896330283}"/>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4" name="Rectangle 1">
          <a:extLst>
            <a:ext uri="{FF2B5EF4-FFF2-40B4-BE49-F238E27FC236}">
              <a16:creationId xmlns:a16="http://schemas.microsoft.com/office/drawing/2014/main" id="{2AFF97B5-8461-4DAA-A269-918BD4EBED28}"/>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5" name="Rectangle 2">
          <a:extLst>
            <a:ext uri="{FF2B5EF4-FFF2-40B4-BE49-F238E27FC236}">
              <a16:creationId xmlns:a16="http://schemas.microsoft.com/office/drawing/2014/main" id="{71CF8EB1-90EF-4DF8-826C-857C543C4637}"/>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6" name="Rectangle 1">
          <a:extLst>
            <a:ext uri="{FF2B5EF4-FFF2-40B4-BE49-F238E27FC236}">
              <a16:creationId xmlns:a16="http://schemas.microsoft.com/office/drawing/2014/main" id="{76FED5FD-CEF0-4DCF-885B-2CA07EE084E6}"/>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7" name="Rectangle 2">
          <a:extLst>
            <a:ext uri="{FF2B5EF4-FFF2-40B4-BE49-F238E27FC236}">
              <a16:creationId xmlns:a16="http://schemas.microsoft.com/office/drawing/2014/main" id="{70474140-7D49-42DF-965F-0F24ABCE90C5}"/>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8" name="Rectangle 1">
          <a:extLst>
            <a:ext uri="{FF2B5EF4-FFF2-40B4-BE49-F238E27FC236}">
              <a16:creationId xmlns:a16="http://schemas.microsoft.com/office/drawing/2014/main" id="{9407201E-4B91-4E65-BD5E-1CAE65A907BE}"/>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9" name="Rectangle 2">
          <a:extLst>
            <a:ext uri="{FF2B5EF4-FFF2-40B4-BE49-F238E27FC236}">
              <a16:creationId xmlns:a16="http://schemas.microsoft.com/office/drawing/2014/main" id="{8CB4CCE9-9DD1-453F-A7D4-7BC5AD786D50}"/>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0" name="Rectangle 1">
          <a:extLst>
            <a:ext uri="{FF2B5EF4-FFF2-40B4-BE49-F238E27FC236}">
              <a16:creationId xmlns:a16="http://schemas.microsoft.com/office/drawing/2014/main" id="{EDF72DD6-D4A9-434B-A826-8A10FD25EF21}"/>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xdr:row>
      <xdr:rowOff>28575</xdr:rowOff>
    </xdr:from>
    <xdr:ext cx="190500" cy="933450"/>
    <xdr:sp macro="" textlink="">
      <xdr:nvSpPr>
        <xdr:cNvPr id="11" name="Rectangle 2">
          <a:extLst>
            <a:ext uri="{FF2B5EF4-FFF2-40B4-BE49-F238E27FC236}">
              <a16:creationId xmlns:a16="http://schemas.microsoft.com/office/drawing/2014/main" id="{63B4BF7B-F17A-4C19-B948-295628ACCDDF}"/>
            </a:ext>
          </a:extLst>
        </xdr:cNvPr>
        <xdr:cNvSpPr>
          <a:spLocks noChangeArrowheads="1"/>
        </xdr:cNvSpPr>
      </xdr:nvSpPr>
      <xdr:spPr bwMode="auto">
        <a:xfrm>
          <a:off x="4552950" y="1743075"/>
          <a:ext cx="190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Q22%20Financial%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5">
          <cell r="J25">
            <v>3339031</v>
          </cell>
        </row>
        <row r="30">
          <cell r="J30">
            <v>1680226</v>
          </cell>
        </row>
        <row r="34">
          <cell r="J34">
            <v>1418013</v>
          </cell>
        </row>
        <row r="38">
          <cell r="J38">
            <v>15200</v>
          </cell>
        </row>
        <row r="45">
          <cell r="J45">
            <v>75068</v>
          </cell>
        </row>
        <row r="53">
          <cell r="J53">
            <v>12644</v>
          </cell>
        </row>
        <row r="65">
          <cell r="I65">
            <v>-510028</v>
          </cell>
        </row>
        <row r="66">
          <cell r="I66">
            <v>-183629</v>
          </cell>
        </row>
        <row r="67">
          <cell r="I67">
            <v>-1157</v>
          </cell>
        </row>
        <row r="69">
          <cell r="I69">
            <v>-1441753</v>
          </cell>
        </row>
        <row r="70">
          <cell r="I70">
            <v>-546963</v>
          </cell>
        </row>
        <row r="71">
          <cell r="I71">
            <v>-2847</v>
          </cell>
        </row>
        <row r="132">
          <cell r="J132">
            <v>-97728</v>
          </cell>
        </row>
        <row r="136">
          <cell r="J136">
            <v>-120458</v>
          </cell>
        </row>
        <row r="140">
          <cell r="J140">
            <v>-8931</v>
          </cell>
        </row>
        <row r="149">
          <cell r="J149">
            <v>-109722</v>
          </cell>
        </row>
        <row r="172">
          <cell r="J172">
            <v>-60475</v>
          </cell>
        </row>
        <row r="175">
          <cell r="J175">
            <v>-508489</v>
          </cell>
        </row>
        <row r="178">
          <cell r="J178">
            <v>-217134</v>
          </cell>
        </row>
        <row r="184">
          <cell r="J184">
            <v>-56018</v>
          </cell>
        </row>
        <row r="192">
          <cell r="H192">
            <v>164721.98000000001</v>
          </cell>
        </row>
        <row r="196">
          <cell r="H196">
            <v>116612</v>
          </cell>
        </row>
        <row r="209">
          <cell r="G209">
            <v>2037</v>
          </cell>
          <cell r="I209">
            <v>2828</v>
          </cell>
        </row>
        <row r="210">
          <cell r="G210">
            <v>474</v>
          </cell>
          <cell r="I210">
            <v>663</v>
          </cell>
        </row>
        <row r="212">
          <cell r="G212">
            <v>14973</v>
          </cell>
          <cell r="I212">
            <v>21410</v>
          </cell>
        </row>
        <row r="213">
          <cell r="G213">
            <v>6688</v>
          </cell>
          <cell r="I213">
            <v>10945</v>
          </cell>
        </row>
        <row r="214">
          <cell r="G214">
            <v>9</v>
          </cell>
          <cell r="I214">
            <v>9</v>
          </cell>
        </row>
        <row r="216">
          <cell r="G216">
            <v>-990598</v>
          </cell>
          <cell r="I216">
            <v>-1909555</v>
          </cell>
        </row>
        <row r="217">
          <cell r="G217">
            <v>-381631</v>
          </cell>
          <cell r="I217">
            <v>-721211</v>
          </cell>
        </row>
        <row r="218">
          <cell r="G218">
            <v>-1661</v>
          </cell>
          <cell r="I218">
            <v>-4090</v>
          </cell>
        </row>
        <row r="257">
          <cell r="H257">
            <v>-18584</v>
          </cell>
          <cell r="J257">
            <v>-30731</v>
          </cell>
        </row>
        <row r="264">
          <cell r="H264">
            <v>8425</v>
          </cell>
          <cell r="J264">
            <v>8919</v>
          </cell>
        </row>
        <row r="267">
          <cell r="H267">
            <v>-2170</v>
          </cell>
          <cell r="J267">
            <v>-4530</v>
          </cell>
        </row>
        <row r="283">
          <cell r="I283">
            <v>-50</v>
          </cell>
        </row>
        <row r="285">
          <cell r="J285">
            <v>-50</v>
          </cell>
        </row>
        <row r="381">
          <cell r="F381">
            <v>-307.60000000000002</v>
          </cell>
          <cell r="H381">
            <v>-251</v>
          </cell>
        </row>
        <row r="385">
          <cell r="F385">
            <v>-3371.8</v>
          </cell>
          <cell r="H385">
            <v>-1886</v>
          </cell>
        </row>
        <row r="389">
          <cell r="F389">
            <v>215380.80000000002</v>
          </cell>
          <cell r="H389">
            <v>114061</v>
          </cell>
        </row>
        <row r="391">
          <cell r="H391">
            <v>111924</v>
          </cell>
          <cell r="J391">
            <v>211701</v>
          </cell>
        </row>
        <row r="394">
          <cell r="D394">
            <v>5853.42</v>
          </cell>
          <cell r="F394">
            <v>23515.38</v>
          </cell>
        </row>
        <row r="396">
          <cell r="D396">
            <v>4100</v>
          </cell>
          <cell r="F396">
            <v>8200</v>
          </cell>
        </row>
        <row r="399">
          <cell r="D399">
            <v>6478.49</v>
          </cell>
          <cell r="F399">
            <v>13870.15</v>
          </cell>
        </row>
        <row r="401">
          <cell r="H401">
            <v>16431</v>
          </cell>
          <cell r="J401">
            <v>45585</v>
          </cell>
        </row>
        <row r="613">
          <cell r="H613">
            <v>705747</v>
          </cell>
          <cell r="J613">
            <v>1398290</v>
          </cell>
        </row>
      </sheetData>
      <sheetData sheetId="1"/>
      <sheetData sheetId="2"/>
      <sheetData sheetId="3"/>
      <sheetData sheetId="4"/>
      <sheetData sheetId="5"/>
      <sheetData sheetId="6"/>
      <sheetData sheetId="7"/>
      <sheetData sheetId="8"/>
      <sheetData sheetId="9"/>
      <sheetData sheetId="10"/>
      <sheetData sheetId="11"/>
      <sheetData sheetId="12"/>
      <sheetData sheetId="13">
        <row r="9">
          <cell r="B9">
            <v>115000</v>
          </cell>
          <cell r="C9">
            <v>326298</v>
          </cell>
          <cell r="D9">
            <v>160000</v>
          </cell>
          <cell r="E9">
            <v>0</v>
          </cell>
        </row>
        <row r="10">
          <cell r="B10">
            <v>18000</v>
          </cell>
          <cell r="C10">
            <v>86500</v>
          </cell>
          <cell r="D10">
            <v>4000</v>
          </cell>
          <cell r="E10">
            <v>5000</v>
          </cell>
        </row>
        <row r="11">
          <cell r="B11">
            <v>0</v>
          </cell>
          <cell r="C11">
            <v>0</v>
          </cell>
          <cell r="D11">
            <v>0</v>
          </cell>
          <cell r="E11">
            <v>0</v>
          </cell>
        </row>
        <row r="16">
          <cell r="B16">
            <v>276183</v>
          </cell>
          <cell r="C16">
            <v>73085</v>
          </cell>
          <cell r="D16">
            <v>0</v>
          </cell>
          <cell r="E16">
            <v>0</v>
          </cell>
        </row>
        <row r="17">
          <cell r="B17">
            <v>43229</v>
          </cell>
          <cell r="C17">
            <v>19375</v>
          </cell>
          <cell r="D17">
            <v>0</v>
          </cell>
          <cell r="E17">
            <v>0</v>
          </cell>
        </row>
        <row r="18">
          <cell r="B18">
            <v>0</v>
          </cell>
          <cell r="C18">
            <v>0</v>
          </cell>
          <cell r="D18">
            <v>0</v>
          </cell>
          <cell r="E18">
            <v>0</v>
          </cell>
        </row>
      </sheetData>
      <sheetData sheetId="14">
        <row r="12">
          <cell r="F12">
            <v>166716</v>
          </cell>
        </row>
        <row r="19">
          <cell r="F19">
            <v>112319</v>
          </cell>
        </row>
        <row r="22">
          <cell r="B22">
            <v>83197</v>
          </cell>
          <cell r="C22">
            <v>100407</v>
          </cell>
          <cell r="D22">
            <v>44077</v>
          </cell>
          <cell r="E22">
            <v>0</v>
          </cell>
        </row>
        <row r="23">
          <cell r="B23">
            <v>13022</v>
          </cell>
          <cell r="C23">
            <v>26618</v>
          </cell>
          <cell r="D23">
            <v>1102</v>
          </cell>
          <cell r="E23">
            <v>10612</v>
          </cell>
        </row>
        <row r="24">
          <cell r="B24">
            <v>0</v>
          </cell>
          <cell r="C24">
            <v>0</v>
          </cell>
          <cell r="D24">
            <v>0</v>
          </cell>
          <cell r="E24">
            <v>0</v>
          </cell>
        </row>
      </sheetData>
      <sheetData sheetId="15">
        <row r="9">
          <cell r="E9">
            <v>0</v>
          </cell>
          <cell r="K9">
            <v>0</v>
          </cell>
        </row>
        <row r="10">
          <cell r="E10">
            <v>2000</v>
          </cell>
          <cell r="K10">
            <v>5511</v>
          </cell>
        </row>
        <row r="11">
          <cell r="E11">
            <v>0</v>
          </cell>
          <cell r="K11">
            <v>0</v>
          </cell>
        </row>
        <row r="12">
          <cell r="C12">
            <v>5311</v>
          </cell>
          <cell r="I12">
            <v>200</v>
          </cell>
        </row>
        <row r="15">
          <cell r="E15">
            <v>0</v>
          </cell>
          <cell r="K15">
            <v>3655</v>
          </cell>
        </row>
        <row r="16">
          <cell r="E16">
            <v>2563</v>
          </cell>
          <cell r="K16">
            <v>2459</v>
          </cell>
        </row>
        <row r="17">
          <cell r="E17">
            <v>0</v>
          </cell>
          <cell r="K17">
            <v>0</v>
          </cell>
        </row>
        <row r="18">
          <cell r="C18">
            <v>5857</v>
          </cell>
          <cell r="I18">
            <v>257</v>
          </cell>
        </row>
        <row r="21">
          <cell r="E21">
            <v>663877</v>
          </cell>
          <cell r="K21">
            <v>85478</v>
          </cell>
        </row>
        <row r="22">
          <cell r="E22">
            <v>148542</v>
          </cell>
          <cell r="K22">
            <v>30561</v>
          </cell>
        </row>
        <row r="23">
          <cell r="E23">
            <v>0</v>
          </cell>
          <cell r="K23">
            <v>0</v>
          </cell>
        </row>
        <row r="24">
          <cell r="C24">
            <v>34663</v>
          </cell>
          <cell r="I24">
            <v>81376</v>
          </cell>
        </row>
        <row r="27">
          <cell r="E27">
            <v>191630</v>
          </cell>
          <cell r="K27">
            <v>24470</v>
          </cell>
        </row>
        <row r="28">
          <cell r="E28">
            <v>683</v>
          </cell>
          <cell r="K28">
            <v>3120</v>
          </cell>
        </row>
        <row r="29">
          <cell r="E29">
            <v>0</v>
          </cell>
          <cell r="K29">
            <v>0</v>
          </cell>
        </row>
        <row r="30">
          <cell r="C30">
            <v>8327</v>
          </cell>
          <cell r="I30">
            <v>19263</v>
          </cell>
        </row>
        <row r="36">
          <cell r="C36">
            <v>54158</v>
          </cell>
          <cell r="E36">
            <v>1009295</v>
          </cell>
          <cell r="I36">
            <v>101096</v>
          </cell>
        </row>
      </sheetData>
      <sheetData sheetId="16">
        <row r="9">
          <cell r="K9">
            <v>0</v>
          </cell>
        </row>
        <row r="10">
          <cell r="E10">
            <v>2000</v>
          </cell>
          <cell r="K10">
            <v>14555</v>
          </cell>
        </row>
        <row r="11">
          <cell r="E11">
            <v>0</v>
          </cell>
          <cell r="K11">
            <v>0</v>
          </cell>
        </row>
        <row r="12">
          <cell r="C12">
            <v>14355</v>
          </cell>
          <cell r="I12">
            <v>200</v>
          </cell>
        </row>
        <row r="15">
          <cell r="E15">
            <v>6963</v>
          </cell>
          <cell r="K15">
            <v>8160</v>
          </cell>
        </row>
        <row r="16">
          <cell r="E16">
            <v>32744</v>
          </cell>
          <cell r="K16">
            <v>9891</v>
          </cell>
        </row>
        <row r="17">
          <cell r="E17">
            <v>0</v>
          </cell>
          <cell r="K17">
            <v>0</v>
          </cell>
        </row>
        <row r="18">
          <cell r="C18">
            <v>12770</v>
          </cell>
          <cell r="I18">
            <v>5281</v>
          </cell>
        </row>
        <row r="21">
          <cell r="E21">
            <v>1255185</v>
          </cell>
          <cell r="K21">
            <v>186065</v>
          </cell>
        </row>
        <row r="22">
          <cell r="E22">
            <v>366451</v>
          </cell>
          <cell r="K22">
            <v>85121</v>
          </cell>
        </row>
        <row r="23">
          <cell r="E23">
            <v>0</v>
          </cell>
          <cell r="K23">
            <v>0</v>
          </cell>
        </row>
        <row r="24">
          <cell r="C24">
            <v>80367</v>
          </cell>
          <cell r="I24">
            <v>190819</v>
          </cell>
        </row>
        <row r="27">
          <cell r="E27">
            <v>191630</v>
          </cell>
          <cell r="K27">
            <v>24470</v>
          </cell>
        </row>
        <row r="28">
          <cell r="E28">
            <v>5186</v>
          </cell>
          <cell r="K28">
            <v>5815</v>
          </cell>
        </row>
        <row r="29">
          <cell r="E29">
            <v>0</v>
          </cell>
          <cell r="K29">
            <v>0</v>
          </cell>
        </row>
        <row r="30">
          <cell r="C30">
            <v>10413</v>
          </cell>
          <cell r="I30">
            <v>19872</v>
          </cell>
        </row>
        <row r="36">
          <cell r="C36">
            <v>117905</v>
          </cell>
          <cell r="E36">
            <v>1860159</v>
          </cell>
          <cell r="I36">
            <v>216172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3CB5D-CC27-4774-8D86-F931232E59CF}">
  <dimension ref="A1:F57"/>
  <sheetViews>
    <sheetView tabSelected="1" workbookViewId="0">
      <selection activeCell="G6" sqref="G6"/>
    </sheetView>
  </sheetViews>
  <sheetFormatPr defaultColWidth="15.7109375" defaultRowHeight="15" customHeight="1" x14ac:dyDescent="0.2"/>
  <cols>
    <col min="1" max="1" width="52.5703125" style="11" customWidth="1"/>
    <col min="2" max="3" width="15.7109375" style="42" customWidth="1"/>
    <col min="4" max="4" width="17.28515625" style="42" customWidth="1"/>
    <col min="5" max="16384" width="15.7109375" style="11"/>
  </cols>
  <sheetData>
    <row r="1" spans="1:6" s="2" customFormat="1" ht="30" customHeight="1" x14ac:dyDescent="0.3">
      <c r="A1" s="302" t="s">
        <v>0</v>
      </c>
      <c r="B1" s="302"/>
      <c r="C1" s="302"/>
      <c r="D1" s="302"/>
    </row>
    <row r="2" spans="1:6" s="2" customFormat="1" ht="15" customHeight="1" x14ac:dyDescent="0.3">
      <c r="A2" s="3"/>
      <c r="B2" s="3"/>
      <c r="C2" s="3"/>
      <c r="D2" s="3"/>
    </row>
    <row r="3" spans="1:6" s="5" customFormat="1" ht="15" customHeight="1" x14ac:dyDescent="0.25">
      <c r="A3" s="4" t="s">
        <v>1</v>
      </c>
      <c r="B3" s="4"/>
      <c r="C3" s="4"/>
      <c r="D3" s="4"/>
    </row>
    <row r="4" spans="1:6" s="5" customFormat="1" ht="15" customHeight="1" x14ac:dyDescent="0.25">
      <c r="A4" s="6" t="s">
        <v>2</v>
      </c>
      <c r="B4" s="6"/>
      <c r="C4" s="6"/>
      <c r="D4" s="6"/>
    </row>
    <row r="5" spans="1:6" s="5" customFormat="1" ht="15" customHeight="1" x14ac:dyDescent="1">
      <c r="A5" s="7"/>
      <c r="B5" s="8"/>
      <c r="C5" s="8"/>
      <c r="D5" s="8"/>
    </row>
    <row r="6" spans="1:6" ht="45" customHeight="1" x14ac:dyDescent="0.25">
      <c r="A6" s="9"/>
      <c r="B6" s="10" t="s">
        <v>3</v>
      </c>
      <c r="C6" s="10" t="s">
        <v>4</v>
      </c>
      <c r="D6" s="10" t="s">
        <v>5</v>
      </c>
    </row>
    <row r="7" spans="1:6" ht="15" customHeight="1" x14ac:dyDescent="0.25">
      <c r="A7" s="12" t="s">
        <v>6</v>
      </c>
      <c r="B7" s="13"/>
      <c r="C7" s="13"/>
      <c r="D7" s="13"/>
    </row>
    <row r="8" spans="1:6" ht="15" customHeight="1" x14ac:dyDescent="0.25">
      <c r="A8" s="14" t="s">
        <v>7</v>
      </c>
      <c r="B8" s="15">
        <f>'[1]TB - Rounded'!J30</f>
        <v>1680226</v>
      </c>
      <c r="C8" s="16">
        <v>0</v>
      </c>
      <c r="D8" s="15">
        <f>SUM(B8:C8)</f>
        <v>1680226</v>
      </c>
    </row>
    <row r="9" spans="1:6" ht="15" customHeight="1" x14ac:dyDescent="0.25">
      <c r="A9" s="14" t="s">
        <v>8</v>
      </c>
      <c r="B9" s="17">
        <f>'[1]TB - Rounded'!J34</f>
        <v>1418013</v>
      </c>
      <c r="C9" s="16">
        <v>0</v>
      </c>
      <c r="D9" s="17">
        <f>SUM(B9:C9)</f>
        <v>1418013</v>
      </c>
    </row>
    <row r="10" spans="1:6" ht="15" customHeight="1" x14ac:dyDescent="0.25">
      <c r="A10" s="14" t="s">
        <v>9</v>
      </c>
      <c r="B10" s="17">
        <f>'[1]TB - Rounded'!J25</f>
        <v>3339031</v>
      </c>
      <c r="C10" s="16">
        <v>0</v>
      </c>
      <c r="D10" s="17">
        <f>SUM(B10:C10)</f>
        <v>3339031</v>
      </c>
    </row>
    <row r="11" spans="1:6" ht="15" customHeight="1" x14ac:dyDescent="0.25">
      <c r="A11" s="14" t="s">
        <v>10</v>
      </c>
      <c r="B11" s="17">
        <v>642435</v>
      </c>
      <c r="C11" s="17">
        <f>B11</f>
        <v>642435</v>
      </c>
      <c r="D11" s="18">
        <v>0</v>
      </c>
      <c r="E11" s="19"/>
      <c r="F11" s="19"/>
    </row>
    <row r="12" spans="1:6" ht="15" customHeight="1" x14ac:dyDescent="0.25">
      <c r="A12" s="14" t="s">
        <v>11</v>
      </c>
      <c r="B12" s="17">
        <v>129165</v>
      </c>
      <c r="C12" s="17">
        <f>B12</f>
        <v>129165</v>
      </c>
      <c r="D12" s="18">
        <v>0</v>
      </c>
    </row>
    <row r="13" spans="1:6" ht="15" customHeight="1" x14ac:dyDescent="0.25">
      <c r="A13" s="14" t="s">
        <v>12</v>
      </c>
      <c r="B13" s="20">
        <f>'Equity YTD-4'!B35</f>
        <v>15200</v>
      </c>
      <c r="C13" s="16">
        <v>0</v>
      </c>
      <c r="D13" s="17">
        <f>SUM(B13:C13)</f>
        <v>15200</v>
      </c>
    </row>
    <row r="14" spans="1:6" ht="15" customHeight="1" x14ac:dyDescent="0.25">
      <c r="A14" s="14" t="s">
        <v>13</v>
      </c>
      <c r="B14" s="17">
        <f>77510-44746+1</f>
        <v>32765</v>
      </c>
      <c r="C14" s="17">
        <f>B14</f>
        <v>32765</v>
      </c>
      <c r="D14" s="18">
        <f t="shared" ref="D14:D17" si="0">B14-C14</f>
        <v>0</v>
      </c>
    </row>
    <row r="15" spans="1:6" ht="15" customHeight="1" x14ac:dyDescent="0.2">
      <c r="A15" s="14" t="s">
        <v>14</v>
      </c>
      <c r="B15" s="17">
        <f>329419-14419+'[1]TB - Rounded'!J53</f>
        <v>327644</v>
      </c>
      <c r="C15" s="17">
        <f>329419-14419</f>
        <v>315000</v>
      </c>
      <c r="D15" s="17">
        <f t="shared" si="0"/>
        <v>12644</v>
      </c>
    </row>
    <row r="16" spans="1:6" ht="15" customHeight="1" x14ac:dyDescent="0.25">
      <c r="A16" s="14" t="s">
        <v>15</v>
      </c>
      <c r="B16" s="17">
        <f>17949-9995+1</f>
        <v>7955</v>
      </c>
      <c r="C16" s="17">
        <f>B16</f>
        <v>7955</v>
      </c>
      <c r="D16" s="16">
        <f t="shared" si="0"/>
        <v>0</v>
      </c>
    </row>
    <row r="17" spans="1:4" ht="15" customHeight="1" x14ac:dyDescent="0.25">
      <c r="A17" s="14" t="s">
        <v>16</v>
      </c>
      <c r="B17" s="17">
        <f>'[1]TB - Rounded'!J45</f>
        <v>75068</v>
      </c>
      <c r="C17" s="21">
        <v>0</v>
      </c>
      <c r="D17" s="17">
        <f t="shared" si="0"/>
        <v>75068</v>
      </c>
    </row>
    <row r="18" spans="1:4" ht="15" customHeight="1" x14ac:dyDescent="0.25">
      <c r="A18" s="22" t="s">
        <v>17</v>
      </c>
      <c r="B18" s="23">
        <f>SUM(B8:B17)</f>
        <v>7667502</v>
      </c>
      <c r="C18" s="23">
        <f>SUM(C8:C17)</f>
        <v>1127320</v>
      </c>
      <c r="D18" s="23">
        <f>SUM(D8:D17)</f>
        <v>6540182</v>
      </c>
    </row>
    <row r="19" spans="1:4" ht="15" customHeight="1" x14ac:dyDescent="0.25">
      <c r="A19" s="22"/>
      <c r="B19" s="24"/>
      <c r="C19" s="24"/>
      <c r="D19" s="25"/>
    </row>
    <row r="20" spans="1:4" ht="15" customHeight="1" x14ac:dyDescent="0.25">
      <c r="A20" s="26" t="s">
        <v>18</v>
      </c>
      <c r="B20" s="27"/>
      <c r="C20" s="27"/>
      <c r="D20" s="27"/>
    </row>
    <row r="21" spans="1:4" ht="15" customHeight="1" x14ac:dyDescent="0.2">
      <c r="A21" s="14" t="s">
        <v>19</v>
      </c>
      <c r="B21" s="27"/>
      <c r="C21" s="28">
        <f>-'[1]TB - Rounded'!J175</f>
        <v>508489</v>
      </c>
      <c r="D21" s="27"/>
    </row>
    <row r="22" spans="1:4" ht="15" customHeight="1" x14ac:dyDescent="0.2">
      <c r="A22" s="14" t="s">
        <v>20</v>
      </c>
      <c r="B22" s="27"/>
      <c r="C22" s="28">
        <f>-'[1]TB - Rounded'!J172</f>
        <v>60475</v>
      </c>
      <c r="D22" s="27"/>
    </row>
    <row r="23" spans="1:4" ht="15" customHeight="1" x14ac:dyDescent="0.2">
      <c r="A23" s="14" t="s">
        <v>21</v>
      </c>
      <c r="B23" s="27"/>
      <c r="C23" s="28">
        <f>-'[1]TB - Rounded'!J178</f>
        <v>217134</v>
      </c>
      <c r="D23" s="27"/>
    </row>
    <row r="24" spans="1:4" ht="15" customHeight="1" x14ac:dyDescent="0.2">
      <c r="A24" s="14" t="s">
        <v>22</v>
      </c>
      <c r="B24" s="27"/>
      <c r="C24" s="28">
        <f>-'[1]TB - Rounded'!J184</f>
        <v>56018</v>
      </c>
      <c r="D24" s="25"/>
    </row>
    <row r="25" spans="1:4" ht="15" customHeight="1" x14ac:dyDescent="0.2">
      <c r="A25" s="14" t="s">
        <v>23</v>
      </c>
      <c r="B25" s="27"/>
      <c r="C25" s="28">
        <f>-'[1]TB - Rounded'!J140</f>
        <v>8931</v>
      </c>
      <c r="D25" s="25"/>
    </row>
    <row r="26" spans="1:4" ht="15" customHeight="1" x14ac:dyDescent="0.2">
      <c r="A26" s="14" t="s">
        <v>24</v>
      </c>
      <c r="B26" s="27"/>
      <c r="C26" s="29">
        <f>-'[1]TB - Rounded'!J136</f>
        <v>120458</v>
      </c>
      <c r="D26" s="25"/>
    </row>
    <row r="27" spans="1:4" ht="15" customHeight="1" x14ac:dyDescent="0.2">
      <c r="A27" s="14"/>
      <c r="B27" s="30"/>
      <c r="C27" s="27"/>
      <c r="D27" s="25"/>
    </row>
    <row r="28" spans="1:4" ht="15" customHeight="1" x14ac:dyDescent="0.25">
      <c r="A28" s="22" t="s">
        <v>25</v>
      </c>
      <c r="B28" s="27"/>
      <c r="C28" s="27"/>
      <c r="D28" s="31">
        <f>SUM(C21:C26)</f>
        <v>971505</v>
      </c>
    </row>
    <row r="29" spans="1:4" ht="15" customHeight="1" x14ac:dyDescent="0.2">
      <c r="A29" s="32"/>
      <c r="B29" s="27"/>
      <c r="C29" s="27"/>
      <c r="D29" s="27"/>
    </row>
    <row r="30" spans="1:4" ht="15" customHeight="1" x14ac:dyDescent="0.25">
      <c r="A30" s="26" t="s">
        <v>26</v>
      </c>
      <c r="B30" s="27"/>
      <c r="C30" s="27"/>
      <c r="D30" s="27"/>
    </row>
    <row r="31" spans="1:4" ht="15" customHeight="1" x14ac:dyDescent="0.2">
      <c r="A31" s="14" t="s">
        <v>27</v>
      </c>
      <c r="B31" s="27"/>
      <c r="C31" s="28">
        <f>'Equity YTD-4'!F42</f>
        <v>2686377</v>
      </c>
      <c r="D31" s="27"/>
    </row>
    <row r="32" spans="1:4" ht="15" customHeight="1" x14ac:dyDescent="0.2">
      <c r="A32" s="14" t="s">
        <v>28</v>
      </c>
      <c r="B32" s="27"/>
      <c r="C32" s="28">
        <f>'Losses Incurred YTD-10'!F18</f>
        <v>714798</v>
      </c>
      <c r="D32" s="25"/>
    </row>
    <row r="33" spans="1:6" ht="15" customHeight="1" x14ac:dyDescent="0.2">
      <c r="A33" s="14" t="s">
        <v>29</v>
      </c>
      <c r="B33" s="27"/>
      <c r="C33" s="28">
        <f>'Losses Incurred YTD-10'!F24</f>
        <v>411872</v>
      </c>
      <c r="D33" s="25"/>
    </row>
    <row r="34" spans="1:6" ht="15" customHeight="1" x14ac:dyDescent="0.2">
      <c r="A34" s="14" t="s">
        <v>30</v>
      </c>
      <c r="B34" s="27"/>
      <c r="C34" s="28">
        <f>'[1]Unpaid Loss Expense Reserves-14'!F12</f>
        <v>166716</v>
      </c>
      <c r="D34" s="25"/>
    </row>
    <row r="35" spans="1:6" ht="15" customHeight="1" x14ac:dyDescent="0.25">
      <c r="A35" s="14" t="s">
        <v>31</v>
      </c>
      <c r="B35" s="24"/>
      <c r="C35" s="28">
        <f>'[1]Unpaid Loss Expense Reserves-14'!F19</f>
        <v>112319</v>
      </c>
      <c r="D35" s="25"/>
    </row>
    <row r="36" spans="1:6" ht="15" customHeight="1" x14ac:dyDescent="0.2">
      <c r="A36" s="14" t="s">
        <v>32</v>
      </c>
      <c r="B36" s="27"/>
      <c r="C36" s="28">
        <f>'Equity YTD-4'!F45</f>
        <v>109722</v>
      </c>
      <c r="D36" s="27"/>
    </row>
    <row r="37" spans="1:6" ht="15" customHeight="1" x14ac:dyDescent="0.2">
      <c r="A37" s="14" t="s">
        <v>33</v>
      </c>
      <c r="B37" s="27"/>
      <c r="C37" s="29">
        <f>'Equity YTD-4'!F46</f>
        <v>97728</v>
      </c>
      <c r="D37" s="27"/>
    </row>
    <row r="38" spans="1:6" ht="15" customHeight="1" x14ac:dyDescent="0.2">
      <c r="A38" s="14"/>
      <c r="B38" s="25"/>
      <c r="C38" s="27"/>
      <c r="D38" s="27"/>
    </row>
    <row r="39" spans="1:6" ht="15" customHeight="1" x14ac:dyDescent="0.25">
      <c r="A39" s="33" t="s">
        <v>34</v>
      </c>
      <c r="B39" s="27"/>
      <c r="C39" s="24"/>
      <c r="D39" s="31">
        <f>SUM(C31:C37)</f>
        <v>4299532</v>
      </c>
    </row>
    <row r="40" spans="1:6" ht="15" customHeight="1" x14ac:dyDescent="0.25">
      <c r="A40" s="33"/>
      <c r="B40" s="27"/>
      <c r="C40" s="24"/>
      <c r="D40" s="34"/>
    </row>
    <row r="41" spans="1:6" ht="15" customHeight="1" x14ac:dyDescent="0.25">
      <c r="A41" s="22" t="s">
        <v>35</v>
      </c>
      <c r="B41" s="27"/>
      <c r="C41" s="24"/>
      <c r="D41" s="35">
        <f>D28+D39</f>
        <v>5271037</v>
      </c>
    </row>
    <row r="42" spans="1:6" ht="15" customHeight="1" x14ac:dyDescent="0.25">
      <c r="A42" s="32"/>
      <c r="B42" s="27"/>
      <c r="C42" s="24"/>
      <c r="D42" s="27"/>
    </row>
    <row r="43" spans="1:6" ht="15" customHeight="1" x14ac:dyDescent="0.25">
      <c r="A43" s="26" t="s">
        <v>36</v>
      </c>
      <c r="B43" s="27"/>
      <c r="C43" s="24"/>
      <c r="D43" s="27"/>
    </row>
    <row r="44" spans="1:6" ht="15" customHeight="1" x14ac:dyDescent="0.25">
      <c r="A44" s="14" t="s">
        <v>37</v>
      </c>
      <c r="B44" s="27"/>
      <c r="C44" s="24"/>
      <c r="D44" s="36">
        <f>D18-D41</f>
        <v>1269145</v>
      </c>
      <c r="E44" s="37"/>
      <c r="F44" s="38"/>
    </row>
    <row r="45" spans="1:6" ht="15" customHeight="1" x14ac:dyDescent="0.25">
      <c r="A45" s="32"/>
      <c r="B45" s="24"/>
      <c r="C45" s="24"/>
      <c r="D45" s="27"/>
    </row>
    <row r="46" spans="1:6" ht="15" customHeight="1" thickBot="1" x14ac:dyDescent="0.3">
      <c r="A46" s="33" t="s">
        <v>38</v>
      </c>
      <c r="B46" s="27"/>
      <c r="C46" s="27"/>
      <c r="D46" s="39">
        <f>D41+D44</f>
        <v>6540182</v>
      </c>
    </row>
    <row r="47" spans="1:6" ht="15" customHeight="1" thickTop="1" x14ac:dyDescent="0.2">
      <c r="A47" s="40"/>
      <c r="B47" s="41"/>
      <c r="C47" s="41"/>
      <c r="D47" s="41"/>
    </row>
    <row r="48" spans="1:6" ht="15" customHeight="1" x14ac:dyDescent="0.2">
      <c r="D48" s="41"/>
    </row>
    <row r="49" spans="2:4" ht="15" customHeight="1" x14ac:dyDescent="0.2">
      <c r="D49" s="41"/>
    </row>
    <row r="50" spans="2:4" ht="15" customHeight="1" x14ac:dyDescent="0.2">
      <c r="D50" s="41"/>
    </row>
    <row r="51" spans="2:4" ht="15" customHeight="1" x14ac:dyDescent="0.2">
      <c r="D51" s="41"/>
    </row>
    <row r="52" spans="2:4" ht="15" customHeight="1" x14ac:dyDescent="0.2">
      <c r="D52" s="41"/>
    </row>
    <row r="56" spans="2:4" s="43" customFormat="1" ht="15" customHeight="1" x14ac:dyDescent="0.25">
      <c r="B56" s="44"/>
      <c r="D56" s="45"/>
    </row>
    <row r="57" spans="2:4" s="46" customFormat="1" ht="15" customHeight="1" x14ac:dyDescent="0.2">
      <c r="B57" s="47"/>
      <c r="C57" s="47"/>
      <c r="D57" s="47"/>
    </row>
  </sheetData>
  <mergeCells count="4">
    <mergeCell ref="A1:D1"/>
    <mergeCell ref="A2:D2"/>
    <mergeCell ref="A3:D3"/>
    <mergeCell ref="A4:D4"/>
  </mergeCells>
  <printOptions horizontalCentered="1"/>
  <pageMargins left="0.25" right="0.25" top="0.5" bottom="0.5" header="0.25" footer="0.25"/>
  <pageSetup scale="80" orientation="portrait" r:id="rId1"/>
  <headerFooter alignWithMargins="0">
    <oddFooter>&amp;C&amp;"Century Schoolbook,Regular"Page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848B1-08A5-4B56-B3D6-272EC3200A41}">
  <dimension ref="A1:F74"/>
  <sheetViews>
    <sheetView workbookViewId="0">
      <selection sqref="A1:F1"/>
    </sheetView>
  </sheetViews>
  <sheetFormatPr defaultColWidth="15.7109375" defaultRowHeight="15" customHeight="1" x14ac:dyDescent="0.25"/>
  <cols>
    <col min="1" max="1" width="59" style="251" customWidth="1"/>
    <col min="2" max="4" width="16.7109375" style="274" customWidth="1"/>
    <col min="5" max="6" width="16.7109375" style="268" customWidth="1"/>
    <col min="7" max="16384" width="15.7109375" style="38"/>
  </cols>
  <sheetData>
    <row r="1" spans="1:6" s="243" customFormat="1" ht="24.95" customHeight="1" x14ac:dyDescent="0.35">
      <c r="A1" s="242" t="s">
        <v>0</v>
      </c>
      <c r="B1" s="242"/>
      <c r="C1" s="242"/>
      <c r="D1" s="242"/>
      <c r="E1" s="242"/>
      <c r="F1" s="242"/>
    </row>
    <row r="2" spans="1:6" s="246" customFormat="1" ht="15" customHeight="1" x14ac:dyDescent="0.25">
      <c r="A2" s="244"/>
      <c r="B2" s="245"/>
      <c r="C2" s="245"/>
      <c r="D2" s="245"/>
      <c r="E2" s="245"/>
      <c r="F2" s="245"/>
    </row>
    <row r="3" spans="1:6" s="248" customFormat="1" ht="15" customHeight="1" x14ac:dyDescent="0.2">
      <c r="A3" s="247" t="s">
        <v>182</v>
      </c>
      <c r="B3" s="247"/>
      <c r="C3" s="247"/>
      <c r="D3" s="247"/>
      <c r="E3" s="247"/>
      <c r="F3" s="247"/>
    </row>
    <row r="4" spans="1:6" s="248" customFormat="1" ht="15" customHeight="1" x14ac:dyDescent="0.2">
      <c r="A4" s="247" t="s">
        <v>195</v>
      </c>
      <c r="B4" s="247"/>
      <c r="C4" s="247"/>
      <c r="D4" s="247"/>
      <c r="E4" s="247"/>
      <c r="F4" s="247"/>
    </row>
    <row r="5" spans="1:6" s="250" customFormat="1" ht="15" customHeight="1" x14ac:dyDescent="0.25">
      <c r="A5" s="244"/>
      <c r="B5" s="249"/>
      <c r="C5" s="249"/>
      <c r="D5" s="249"/>
      <c r="E5" s="245"/>
      <c r="F5" s="245"/>
    </row>
    <row r="6" spans="1:6" ht="30" customHeight="1" x14ac:dyDescent="0.25">
      <c r="B6" s="199" t="s">
        <v>70</v>
      </c>
      <c r="C6" s="199" t="s">
        <v>71</v>
      </c>
      <c r="D6" s="199" t="s">
        <v>72</v>
      </c>
      <c r="E6" s="199" t="s">
        <v>73</v>
      </c>
      <c r="F6" s="200" t="s">
        <v>74</v>
      </c>
    </row>
    <row r="7" spans="1:6" ht="15" customHeight="1" x14ac:dyDescent="0.25">
      <c r="A7" s="252" t="s">
        <v>184</v>
      </c>
      <c r="B7" s="253"/>
      <c r="C7" s="253"/>
      <c r="D7" s="253"/>
      <c r="E7" s="253"/>
      <c r="F7" s="253"/>
    </row>
    <row r="8" spans="1:6" ht="15" customHeight="1" x14ac:dyDescent="0.25">
      <c r="A8" s="252" t="s">
        <v>185</v>
      </c>
      <c r="B8" s="254"/>
      <c r="C8" s="254"/>
      <c r="D8" s="254"/>
      <c r="E8" s="254"/>
      <c r="F8" s="254"/>
    </row>
    <row r="9" spans="1:6" ht="15" customHeight="1" x14ac:dyDescent="0.2">
      <c r="A9" s="255" t="s">
        <v>186</v>
      </c>
      <c r="B9" s="181">
        <f>'[1]Loss Expenses Paid YTD-16'!E27</f>
        <v>191630</v>
      </c>
      <c r="C9" s="181">
        <f>'[1]Loss Expenses Paid YTD-16'!E21</f>
        <v>1255185</v>
      </c>
      <c r="D9" s="181">
        <f>'[1]Loss Expenses Paid YTD-16'!E15</f>
        <v>6963</v>
      </c>
      <c r="E9" s="181">
        <f>'[1]TB - Rounded'!I283</f>
        <v>-50</v>
      </c>
      <c r="F9" s="181">
        <f>SUM(B9:E9)</f>
        <v>1453728</v>
      </c>
    </row>
    <row r="10" spans="1:6" ht="15" customHeight="1" x14ac:dyDescent="0.2">
      <c r="A10" s="255" t="s">
        <v>161</v>
      </c>
      <c r="B10" s="205">
        <f>'[1]Loss Expenses Paid YTD-16'!E28</f>
        <v>5186</v>
      </c>
      <c r="C10" s="205">
        <f>'[1]Loss Expenses Paid YTD-16'!E22</f>
        <v>366451</v>
      </c>
      <c r="D10" s="256">
        <f>'[1]Loss Expenses Paid YTD-16'!E16</f>
        <v>32744</v>
      </c>
      <c r="E10" s="256">
        <f>'[1]Loss Expenses Paid YTD-16'!E10</f>
        <v>2000</v>
      </c>
      <c r="F10" s="205">
        <f>SUM(B10:E10)</f>
        <v>406381</v>
      </c>
    </row>
    <row r="11" spans="1:6" ht="15" customHeight="1" x14ac:dyDescent="0.25">
      <c r="A11" s="255" t="s">
        <v>162</v>
      </c>
      <c r="B11" s="169">
        <f>'[1]Loss Expenses Paid YTD-16'!E29</f>
        <v>0</v>
      </c>
      <c r="C11" s="169">
        <f>'[1]Loss Expenses Paid YTD-16'!E23</f>
        <v>0</v>
      </c>
      <c r="D11" s="169">
        <f>'[1]Loss Expenses Paid YTD-16'!E17</f>
        <v>0</v>
      </c>
      <c r="E11" s="169">
        <f>'[1]Loss Expenses Paid YTD-16'!E11</f>
        <v>0</v>
      </c>
      <c r="F11" s="169">
        <f>SUM(B11:E11)</f>
        <v>0</v>
      </c>
    </row>
    <row r="12" spans="1:6" ht="15" customHeight="1" thickBot="1" x14ac:dyDescent="0.3">
      <c r="A12" s="257" t="s">
        <v>163</v>
      </c>
      <c r="B12" s="207">
        <f>SUM(B9:B11)</f>
        <v>196816</v>
      </c>
      <c r="C12" s="207">
        <f>SUM(C9:C11)</f>
        <v>1621636</v>
      </c>
      <c r="D12" s="106">
        <f>SUM(D9:D11)</f>
        <v>39707</v>
      </c>
      <c r="E12" s="106">
        <f>SUM(E9:E11)</f>
        <v>1950</v>
      </c>
      <c r="F12" s="209">
        <f>SUM(F9:F11)</f>
        <v>1860109</v>
      </c>
    </row>
    <row r="13" spans="1:6" ht="15" customHeight="1" thickTop="1" x14ac:dyDescent="0.25">
      <c r="A13" s="252"/>
      <c r="B13" s="258"/>
      <c r="C13" s="258"/>
      <c r="D13" s="258"/>
      <c r="E13" s="259"/>
      <c r="F13" s="260"/>
    </row>
    <row r="14" spans="1:6" ht="15" customHeight="1" x14ac:dyDescent="0.25">
      <c r="A14" s="252" t="s">
        <v>187</v>
      </c>
      <c r="B14" s="258"/>
      <c r="C14" s="258"/>
      <c r="D14" s="258"/>
      <c r="E14" s="259"/>
      <c r="F14" s="260"/>
    </row>
    <row r="15" spans="1:6" ht="15" customHeight="1" x14ac:dyDescent="0.25">
      <c r="A15" s="255" t="s">
        <v>188</v>
      </c>
      <c r="B15" s="256">
        <f>'[1]Unpaid Loss Reserves-13'!B9</f>
        <v>115000</v>
      </c>
      <c r="C15" s="205">
        <f>'[1]Unpaid Loss Reserves-13'!C9</f>
        <v>326298</v>
      </c>
      <c r="D15" s="205">
        <f>'[1]Unpaid Loss Reserves-13'!D9</f>
        <v>160000</v>
      </c>
      <c r="E15" s="169">
        <f>'[1]Unpaid Loss Reserves-13'!E9</f>
        <v>0</v>
      </c>
      <c r="F15" s="275">
        <f>SUM(B15:E15)</f>
        <v>601298</v>
      </c>
    </row>
    <row r="16" spans="1:6" ht="15" customHeight="1" x14ac:dyDescent="0.2">
      <c r="A16" s="255" t="s">
        <v>189</v>
      </c>
      <c r="B16" s="205">
        <f>'[1]Unpaid Loss Reserves-13'!B10</f>
        <v>18000</v>
      </c>
      <c r="C16" s="205">
        <f>'[1]Unpaid Loss Reserves-13'!C10</f>
        <v>86500</v>
      </c>
      <c r="D16" s="205">
        <f>'[1]Unpaid Loss Reserves-13'!D10</f>
        <v>4000</v>
      </c>
      <c r="E16" s="256">
        <f>'[1]Unpaid Loss Reserves-13'!E10</f>
        <v>5000</v>
      </c>
      <c r="F16" s="275">
        <f>SUM(B16:E16)</f>
        <v>113500</v>
      </c>
    </row>
    <row r="17" spans="1:6" ht="15" customHeight="1" x14ac:dyDescent="0.25">
      <c r="A17" s="255" t="s">
        <v>190</v>
      </c>
      <c r="B17" s="169">
        <f>'[1]Unpaid Loss Reserves-13'!B11</f>
        <v>0</v>
      </c>
      <c r="C17" s="169">
        <f>'[1]Unpaid Loss Reserves-13'!C11</f>
        <v>0</v>
      </c>
      <c r="D17" s="169">
        <f>'[1]Unpaid Loss Reserves-13'!D11</f>
        <v>0</v>
      </c>
      <c r="E17" s="169">
        <f>'[1]Unpaid Loss Reserves-13'!E11</f>
        <v>0</v>
      </c>
      <c r="F17" s="169">
        <f>SUM(B17:E17)</f>
        <v>0</v>
      </c>
    </row>
    <row r="18" spans="1:6" ht="15" customHeight="1" thickBot="1" x14ac:dyDescent="0.3">
      <c r="A18" s="257" t="s">
        <v>163</v>
      </c>
      <c r="B18" s="207">
        <f>SUM(B15:B17)</f>
        <v>133000</v>
      </c>
      <c r="C18" s="207">
        <f>SUM(C15:C17)</f>
        <v>412798</v>
      </c>
      <c r="D18" s="207">
        <f>SUM(D15:D17)</f>
        <v>164000</v>
      </c>
      <c r="E18" s="207">
        <f>SUM(E15:E17)</f>
        <v>5000</v>
      </c>
      <c r="F18" s="209">
        <f>SUM(F15:F17)</f>
        <v>714798</v>
      </c>
    </row>
    <row r="19" spans="1:6" ht="15" customHeight="1" thickTop="1" x14ac:dyDescent="0.25">
      <c r="A19" s="252"/>
      <c r="B19" s="102"/>
      <c r="C19" s="102"/>
      <c r="D19" s="102"/>
      <c r="E19" s="261"/>
      <c r="F19" s="262"/>
    </row>
    <row r="20" spans="1:6" ht="15" customHeight="1" x14ac:dyDescent="0.25">
      <c r="A20" s="252" t="s">
        <v>191</v>
      </c>
      <c r="B20" s="259"/>
      <c r="C20" s="259"/>
      <c r="D20" s="259"/>
      <c r="E20" s="259"/>
      <c r="F20" s="263"/>
    </row>
    <row r="21" spans="1:6" ht="15" customHeight="1" x14ac:dyDescent="0.25">
      <c r="A21" s="255" t="s">
        <v>188</v>
      </c>
      <c r="B21" s="256">
        <f>'[1]Unpaid Loss Reserves-13'!B16</f>
        <v>276183</v>
      </c>
      <c r="C21" s="205">
        <f>'[1]Unpaid Loss Reserves-13'!C16</f>
        <v>73085</v>
      </c>
      <c r="D21" s="169">
        <f>'[1]Unpaid Loss Reserves-13'!D16</f>
        <v>0</v>
      </c>
      <c r="E21" s="169">
        <f>'[1]Unpaid Loss Reserves-13'!E16</f>
        <v>0</v>
      </c>
      <c r="F21" s="275">
        <f>SUM(B21:E21)</f>
        <v>349268</v>
      </c>
    </row>
    <row r="22" spans="1:6" ht="15" customHeight="1" x14ac:dyDescent="0.25">
      <c r="A22" s="255" t="s">
        <v>189</v>
      </c>
      <c r="B22" s="205">
        <f>'[1]Unpaid Loss Reserves-13'!B17</f>
        <v>43229</v>
      </c>
      <c r="C22" s="205">
        <f>'[1]Unpaid Loss Reserves-13'!C17</f>
        <v>19375</v>
      </c>
      <c r="D22" s="169">
        <f>'[1]Unpaid Loss Reserves-13'!D17</f>
        <v>0</v>
      </c>
      <c r="E22" s="169">
        <f>'[1]Unpaid Loss Reserves-13'!E17</f>
        <v>0</v>
      </c>
      <c r="F22" s="275">
        <f>SUM(B22:E22)</f>
        <v>62604</v>
      </c>
    </row>
    <row r="23" spans="1:6" ht="15" customHeight="1" x14ac:dyDescent="0.25">
      <c r="A23" s="255" t="s">
        <v>190</v>
      </c>
      <c r="B23" s="169">
        <f>'[1]Unpaid Loss Reserves-13'!B18</f>
        <v>0</v>
      </c>
      <c r="C23" s="169">
        <f>'[1]Unpaid Loss Reserves-13'!C18</f>
        <v>0</v>
      </c>
      <c r="D23" s="169">
        <f>'[1]Unpaid Loss Reserves-13'!D18</f>
        <v>0</v>
      </c>
      <c r="E23" s="169">
        <f>'[1]Unpaid Loss Reserves-13'!E18</f>
        <v>0</v>
      </c>
      <c r="F23" s="169">
        <f>SUM(B23:E23)</f>
        <v>0</v>
      </c>
    </row>
    <row r="24" spans="1:6" ht="15" customHeight="1" thickBot="1" x14ac:dyDescent="0.3">
      <c r="A24" s="257" t="s">
        <v>163</v>
      </c>
      <c r="B24" s="207">
        <f>SUM(B21:B23)</f>
        <v>319412</v>
      </c>
      <c r="C24" s="207">
        <f>SUM(C21:C23)</f>
        <v>92460</v>
      </c>
      <c r="D24" s="208">
        <f>SUM(D21:D23)</f>
        <v>0</v>
      </c>
      <c r="E24" s="208">
        <f>SUM(E21:E23)</f>
        <v>0</v>
      </c>
      <c r="F24" s="209">
        <f>SUM(F21:F23)</f>
        <v>411872</v>
      </c>
    </row>
    <row r="25" spans="1:6" ht="15" customHeight="1" thickTop="1" x14ac:dyDescent="0.25">
      <c r="A25" s="252"/>
      <c r="B25" s="258"/>
      <c r="C25" s="258"/>
      <c r="D25" s="258"/>
      <c r="E25" s="259"/>
      <c r="F25" s="260"/>
    </row>
    <row r="26" spans="1:6" ht="15" customHeight="1" x14ac:dyDescent="0.25">
      <c r="A26" s="252" t="s">
        <v>196</v>
      </c>
      <c r="B26" s="264"/>
      <c r="C26" s="264"/>
      <c r="D26" s="264"/>
      <c r="E26" s="259"/>
      <c r="F26" s="260"/>
    </row>
    <row r="27" spans="1:6" ht="15" customHeight="1" x14ac:dyDescent="0.25">
      <c r="A27" s="252" t="s">
        <v>193</v>
      </c>
      <c r="B27" s="264"/>
      <c r="C27" s="264"/>
      <c r="D27" s="264"/>
      <c r="E27" s="259"/>
      <c r="F27" s="260"/>
    </row>
    <row r="28" spans="1:6" ht="15" customHeight="1" x14ac:dyDescent="0.25">
      <c r="A28" s="255" t="s">
        <v>188</v>
      </c>
      <c r="B28" s="169">
        <v>0</v>
      </c>
      <c r="C28" s="205">
        <v>485621</v>
      </c>
      <c r="D28" s="205">
        <v>97162</v>
      </c>
      <c r="E28" s="169">
        <v>0</v>
      </c>
      <c r="F28" s="205">
        <f>SUM(B28:E28)</f>
        <v>582783</v>
      </c>
    </row>
    <row r="29" spans="1:6" ht="15" customHeight="1" x14ac:dyDescent="0.25">
      <c r="A29" s="255" t="s">
        <v>189</v>
      </c>
      <c r="B29" s="169">
        <v>0</v>
      </c>
      <c r="C29" s="205">
        <v>141167</v>
      </c>
      <c r="D29" s="205">
        <v>87445</v>
      </c>
      <c r="E29" s="205">
        <v>10000</v>
      </c>
      <c r="F29" s="205">
        <f>SUM(B29:E29)</f>
        <v>238612</v>
      </c>
    </row>
    <row r="30" spans="1:6" ht="15" customHeight="1" x14ac:dyDescent="0.25">
      <c r="A30" s="255" t="s">
        <v>190</v>
      </c>
      <c r="B30" s="169">
        <v>0</v>
      </c>
      <c r="C30" s="169">
        <v>0</v>
      </c>
      <c r="D30" s="169">
        <v>0</v>
      </c>
      <c r="E30" s="169">
        <v>0</v>
      </c>
      <c r="F30" s="169">
        <f>SUM(B30:E30)</f>
        <v>0</v>
      </c>
    </row>
    <row r="31" spans="1:6" ht="15" customHeight="1" thickBot="1" x14ac:dyDescent="0.3">
      <c r="A31" s="257" t="s">
        <v>163</v>
      </c>
      <c r="B31" s="208">
        <f>SUM(B28:B30)</f>
        <v>0</v>
      </c>
      <c r="C31" s="207">
        <f t="shared" ref="C31:E31" si="0">SUM(C28:C30)</f>
        <v>626788</v>
      </c>
      <c r="D31" s="207">
        <f t="shared" si="0"/>
        <v>184607</v>
      </c>
      <c r="E31" s="207">
        <f t="shared" si="0"/>
        <v>10000</v>
      </c>
      <c r="F31" s="209">
        <f>SUM(F28:F30)</f>
        <v>821395</v>
      </c>
    </row>
    <row r="32" spans="1:6" s="266" customFormat="1" ht="15" customHeight="1" thickTop="1" x14ac:dyDescent="0.25">
      <c r="A32" s="252"/>
      <c r="B32" s="264"/>
      <c r="C32" s="264"/>
      <c r="D32" s="264"/>
      <c r="E32" s="264"/>
      <c r="F32" s="265"/>
    </row>
    <row r="33" spans="1:6" ht="15" customHeight="1" x14ac:dyDescent="0.25">
      <c r="A33" s="252" t="s">
        <v>194</v>
      </c>
      <c r="B33" s="258"/>
      <c r="C33" s="258"/>
      <c r="D33" s="258"/>
      <c r="E33" s="259"/>
      <c r="F33" s="260"/>
    </row>
    <row r="34" spans="1:6" ht="15" customHeight="1" x14ac:dyDescent="0.2">
      <c r="A34" s="255" t="s">
        <v>188</v>
      </c>
      <c r="B34" s="205">
        <f t="shared" ref="B34:E36" si="1">B9+B15+B21-B28</f>
        <v>582813</v>
      </c>
      <c r="C34" s="205">
        <f t="shared" si="1"/>
        <v>1168947</v>
      </c>
      <c r="D34" s="256">
        <f t="shared" si="1"/>
        <v>69801</v>
      </c>
      <c r="E34" s="256">
        <f t="shared" si="1"/>
        <v>-50</v>
      </c>
      <c r="F34" s="205">
        <f>SUM(B34:E34)</f>
        <v>1821511</v>
      </c>
    </row>
    <row r="35" spans="1:6" ht="15" customHeight="1" x14ac:dyDescent="0.2">
      <c r="A35" s="255" t="s">
        <v>189</v>
      </c>
      <c r="B35" s="205">
        <f t="shared" si="1"/>
        <v>66415</v>
      </c>
      <c r="C35" s="205">
        <f t="shared" si="1"/>
        <v>331159</v>
      </c>
      <c r="D35" s="256">
        <f t="shared" si="1"/>
        <v>-50701</v>
      </c>
      <c r="E35" s="256">
        <f t="shared" si="1"/>
        <v>-3000</v>
      </c>
      <c r="F35" s="205">
        <f>SUM(B35:E35)</f>
        <v>343873</v>
      </c>
    </row>
    <row r="36" spans="1:6" ht="15" customHeight="1" x14ac:dyDescent="0.25">
      <c r="A36" s="255" t="s">
        <v>190</v>
      </c>
      <c r="B36" s="169">
        <f t="shared" si="1"/>
        <v>0</v>
      </c>
      <c r="C36" s="169">
        <f t="shared" si="1"/>
        <v>0</v>
      </c>
      <c r="D36" s="169">
        <f t="shared" si="1"/>
        <v>0</v>
      </c>
      <c r="E36" s="169">
        <f t="shared" si="1"/>
        <v>0</v>
      </c>
      <c r="F36" s="169">
        <f>SUM(B36:E36)</f>
        <v>0</v>
      </c>
    </row>
    <row r="37" spans="1:6" ht="15" customHeight="1" thickBot="1" x14ac:dyDescent="0.3">
      <c r="A37" s="257" t="s">
        <v>163</v>
      </c>
      <c r="B37" s="267">
        <f>SUM(B34:B36)</f>
        <v>649228</v>
      </c>
      <c r="C37" s="267">
        <f>SUM(C34:C36)</f>
        <v>1500106</v>
      </c>
      <c r="D37" s="267">
        <f>SUM(D34:D36)</f>
        <v>19100</v>
      </c>
      <c r="E37" s="267">
        <f>SUM(E34:E36)</f>
        <v>-3050</v>
      </c>
      <c r="F37" s="267">
        <f>SUM(F34:F36)</f>
        <v>2165384</v>
      </c>
    </row>
    <row r="38" spans="1:6" ht="15" customHeight="1" thickTop="1" x14ac:dyDescent="0.25">
      <c r="B38" s="263"/>
      <c r="C38" s="263"/>
      <c r="D38" s="263"/>
      <c r="F38" s="268" t="s">
        <v>106</v>
      </c>
    </row>
    <row r="39" spans="1:6" s="273" customFormat="1" ht="15" customHeight="1" x14ac:dyDescent="0.25">
      <c r="A39" s="270"/>
      <c r="B39" s="271"/>
      <c r="C39" s="271"/>
      <c r="D39" s="271"/>
      <c r="E39" s="272"/>
      <c r="F39" s="272"/>
    </row>
    <row r="40" spans="1:6" ht="15" customHeight="1" x14ac:dyDescent="0.25">
      <c r="B40" s="253"/>
      <c r="C40" s="253"/>
      <c r="D40" s="253"/>
    </row>
    <row r="41" spans="1:6" ht="15" customHeight="1" x14ac:dyDescent="0.25">
      <c r="B41" s="253"/>
      <c r="C41" s="253"/>
      <c r="D41" s="253"/>
    </row>
    <row r="42" spans="1:6" ht="15" customHeight="1" x14ac:dyDescent="0.25">
      <c r="B42" s="253"/>
      <c r="C42" s="253"/>
      <c r="D42" s="253"/>
    </row>
    <row r="43" spans="1:6" ht="15" customHeight="1" x14ac:dyDescent="0.2">
      <c r="A43" s="244"/>
      <c r="B43" s="253"/>
      <c r="C43" s="253"/>
      <c r="D43" s="253"/>
    </row>
    <row r="44" spans="1:6" ht="15" customHeight="1" x14ac:dyDescent="0.2">
      <c r="A44" s="244"/>
      <c r="B44" s="253"/>
      <c r="C44" s="253"/>
      <c r="D44" s="253"/>
    </row>
    <row r="45" spans="1:6" ht="15" customHeight="1" x14ac:dyDescent="0.2">
      <c r="A45" s="244"/>
      <c r="B45" s="253"/>
      <c r="C45" s="253"/>
      <c r="D45" s="253"/>
    </row>
    <row r="46" spans="1:6" ht="15" customHeight="1" x14ac:dyDescent="0.2">
      <c r="A46" s="244"/>
      <c r="B46" s="253"/>
      <c r="C46" s="253"/>
      <c r="D46" s="253"/>
    </row>
    <row r="47" spans="1:6" ht="15" customHeight="1" x14ac:dyDescent="0.2">
      <c r="A47" s="244"/>
      <c r="B47" s="253"/>
      <c r="C47" s="253"/>
      <c r="D47" s="253"/>
    </row>
    <row r="48" spans="1:6" ht="15" customHeight="1" x14ac:dyDescent="0.2">
      <c r="A48" s="244"/>
      <c r="B48" s="253"/>
      <c r="C48" s="253"/>
      <c r="D48" s="253"/>
    </row>
    <row r="49" spans="1:6" ht="15" customHeight="1" x14ac:dyDescent="0.2">
      <c r="A49" s="244"/>
      <c r="B49" s="253"/>
      <c r="C49" s="253"/>
      <c r="D49" s="253"/>
      <c r="E49" s="38"/>
      <c r="F49" s="38"/>
    </row>
    <row r="50" spans="1:6" ht="15" customHeight="1" x14ac:dyDescent="0.2">
      <c r="A50" s="244"/>
      <c r="B50" s="253"/>
      <c r="C50" s="253"/>
      <c r="D50" s="253"/>
      <c r="E50" s="38"/>
      <c r="F50" s="38"/>
    </row>
    <row r="51" spans="1:6" ht="15" customHeight="1" x14ac:dyDescent="0.2">
      <c r="A51" s="244"/>
      <c r="B51" s="253"/>
      <c r="C51" s="253"/>
      <c r="D51" s="253"/>
      <c r="E51" s="38"/>
      <c r="F51" s="38"/>
    </row>
    <row r="52" spans="1:6" ht="15" customHeight="1" x14ac:dyDescent="0.2">
      <c r="A52" s="244"/>
      <c r="B52" s="253"/>
      <c r="C52" s="253"/>
      <c r="D52" s="253"/>
      <c r="E52" s="38"/>
      <c r="F52" s="38"/>
    </row>
    <row r="53" spans="1:6" ht="15" customHeight="1" x14ac:dyDescent="0.2">
      <c r="A53" s="244"/>
      <c r="B53" s="253"/>
      <c r="C53" s="253"/>
      <c r="D53" s="253"/>
      <c r="E53" s="38"/>
      <c r="F53" s="38"/>
    </row>
    <row r="54" spans="1:6" ht="15" customHeight="1" x14ac:dyDescent="0.2">
      <c r="A54" s="244"/>
      <c r="B54" s="253"/>
      <c r="C54" s="253"/>
      <c r="D54" s="253"/>
      <c r="E54" s="38"/>
      <c r="F54" s="38"/>
    </row>
    <row r="55" spans="1:6" ht="15" customHeight="1" x14ac:dyDescent="0.25">
      <c r="A55" s="244"/>
      <c r="E55" s="38"/>
      <c r="F55" s="38"/>
    </row>
    <row r="56" spans="1:6" ht="15" customHeight="1" x14ac:dyDescent="0.25">
      <c r="A56" s="244"/>
      <c r="E56" s="38"/>
      <c r="F56" s="38"/>
    </row>
    <row r="57" spans="1:6" ht="15" customHeight="1" x14ac:dyDescent="0.25">
      <c r="A57" s="244"/>
      <c r="E57" s="38"/>
      <c r="F57" s="38"/>
    </row>
    <row r="58" spans="1:6" ht="15" customHeight="1" x14ac:dyDescent="0.25">
      <c r="A58" s="244"/>
      <c r="E58" s="38"/>
      <c r="F58" s="38"/>
    </row>
    <row r="59" spans="1:6" ht="15" customHeight="1" x14ac:dyDescent="0.25">
      <c r="A59" s="244"/>
      <c r="E59" s="38"/>
      <c r="F59" s="38"/>
    </row>
    <row r="60" spans="1:6" ht="15" customHeight="1" x14ac:dyDescent="0.25">
      <c r="A60" s="244"/>
      <c r="E60" s="38"/>
      <c r="F60" s="38"/>
    </row>
    <row r="61" spans="1:6" ht="15" customHeight="1" x14ac:dyDescent="0.25">
      <c r="A61" s="244"/>
      <c r="E61" s="38"/>
      <c r="F61" s="38"/>
    </row>
    <row r="62" spans="1:6" ht="15" customHeight="1" x14ac:dyDescent="0.25">
      <c r="A62" s="244"/>
      <c r="E62" s="38"/>
      <c r="F62" s="38"/>
    </row>
    <row r="63" spans="1:6" ht="15" customHeight="1" x14ac:dyDescent="0.25">
      <c r="A63" s="244"/>
      <c r="E63" s="38"/>
      <c r="F63" s="38"/>
    </row>
    <row r="64" spans="1:6" ht="15" customHeight="1" x14ac:dyDescent="0.25">
      <c r="A64" s="244"/>
      <c r="E64" s="38"/>
      <c r="F64" s="38"/>
    </row>
    <row r="65" spans="1:6" ht="15" customHeight="1" x14ac:dyDescent="0.2">
      <c r="A65" s="244"/>
      <c r="B65" s="38"/>
      <c r="C65" s="38"/>
      <c r="D65" s="38"/>
      <c r="E65" s="38"/>
      <c r="F65" s="38"/>
    </row>
    <row r="66" spans="1:6" ht="15" customHeight="1" x14ac:dyDescent="0.2">
      <c r="A66" s="244"/>
      <c r="B66" s="38"/>
      <c r="C66" s="38"/>
      <c r="D66" s="38"/>
      <c r="E66" s="38"/>
      <c r="F66" s="38"/>
    </row>
    <row r="67" spans="1:6" ht="15" customHeight="1" x14ac:dyDescent="0.2">
      <c r="A67" s="244"/>
      <c r="B67" s="38"/>
      <c r="C67" s="38"/>
      <c r="D67" s="38"/>
      <c r="E67" s="38"/>
      <c r="F67" s="38"/>
    </row>
    <row r="68" spans="1:6" ht="15" customHeight="1" x14ac:dyDescent="0.2">
      <c r="A68" s="244"/>
      <c r="B68" s="38"/>
      <c r="C68" s="38"/>
      <c r="D68" s="38"/>
      <c r="E68" s="38"/>
      <c r="F68" s="38"/>
    </row>
    <row r="69" spans="1:6" ht="15" customHeight="1" x14ac:dyDescent="0.2">
      <c r="A69" s="244"/>
      <c r="B69" s="38"/>
      <c r="C69" s="38"/>
      <c r="D69" s="38"/>
      <c r="E69" s="38"/>
      <c r="F69" s="38"/>
    </row>
    <row r="70" spans="1:6" ht="15" customHeight="1" x14ac:dyDescent="0.2">
      <c r="A70" s="244"/>
      <c r="B70" s="38"/>
      <c r="C70" s="38"/>
      <c r="D70" s="38"/>
      <c r="E70" s="38"/>
      <c r="F70" s="38"/>
    </row>
    <row r="71" spans="1:6" ht="15" customHeight="1" x14ac:dyDescent="0.2">
      <c r="A71" s="244"/>
      <c r="B71" s="38"/>
      <c r="C71" s="38"/>
      <c r="D71" s="38"/>
      <c r="E71" s="38"/>
      <c r="F71" s="38"/>
    </row>
    <row r="72" spans="1:6" ht="15" customHeight="1" x14ac:dyDescent="0.2">
      <c r="A72" s="244"/>
      <c r="B72" s="38"/>
      <c r="C72" s="38"/>
      <c r="D72" s="38"/>
      <c r="E72" s="38"/>
      <c r="F72" s="38"/>
    </row>
    <row r="73" spans="1:6" ht="15" customHeight="1" x14ac:dyDescent="0.2">
      <c r="A73" s="244"/>
      <c r="B73" s="38"/>
      <c r="C73" s="38"/>
      <c r="D73" s="38"/>
      <c r="E73" s="38"/>
      <c r="F73" s="38"/>
    </row>
    <row r="74" spans="1:6" ht="15" customHeight="1" x14ac:dyDescent="0.2">
      <c r="A74" s="244"/>
      <c r="B74" s="38"/>
      <c r="C74" s="38"/>
      <c r="D74" s="38"/>
      <c r="E74" s="38"/>
      <c r="F74" s="38"/>
    </row>
  </sheetData>
  <mergeCells count="3">
    <mergeCell ref="A1:F1"/>
    <mergeCell ref="A3:F3"/>
    <mergeCell ref="A4:F4"/>
  </mergeCells>
  <printOptions horizontalCentered="1"/>
  <pageMargins left="0.25" right="0.25" top="0.5" bottom="0.5" header="0.25" footer="0.25"/>
  <pageSetup scale="80" orientation="landscape" r:id="rId1"/>
  <headerFooter alignWithMargins="0">
    <oddFooter xml:space="preserve">&amp;CPage 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AC7D-CD6B-4418-A723-66F50DC30367}">
  <dimension ref="A1:W79"/>
  <sheetViews>
    <sheetView workbookViewId="0"/>
  </sheetViews>
  <sheetFormatPr defaultColWidth="15.7109375" defaultRowHeight="15" customHeight="1" x14ac:dyDescent="0.25"/>
  <cols>
    <col min="1" max="1" width="45.7109375" style="11" customWidth="1"/>
    <col min="2" max="2" width="19" style="226" customWidth="1"/>
    <col min="3" max="3" width="18.42578125" style="226" customWidth="1"/>
    <col min="4" max="4" width="18.140625" style="226" customWidth="1"/>
    <col min="5" max="5" width="19.28515625" style="76" customWidth="1"/>
    <col min="6" max="6" width="20.7109375" style="76" customWidth="1"/>
    <col min="7" max="7" width="15.7109375" style="76" customWidth="1"/>
    <col min="8" max="16384" width="15.7109375" style="11"/>
  </cols>
  <sheetData>
    <row r="1" spans="1:22" s="190" customFormat="1" ht="30" customHeight="1" x14ac:dyDescent="0.35">
      <c r="A1" s="276" t="s">
        <v>0</v>
      </c>
      <c r="B1" s="277"/>
      <c r="C1" s="277"/>
      <c r="D1" s="277"/>
      <c r="E1" s="278"/>
      <c r="F1" s="279"/>
      <c r="G1" s="280"/>
    </row>
    <row r="2" spans="1:22" ht="15" customHeight="1" x14ac:dyDescent="0.3">
      <c r="A2" s="89"/>
      <c r="B2" s="281"/>
      <c r="C2" s="281"/>
      <c r="D2" s="281"/>
      <c r="E2" s="281"/>
      <c r="F2" s="142"/>
    </row>
    <row r="3" spans="1:22" s="87" customFormat="1" ht="15" customHeight="1" x14ac:dyDescent="0.25">
      <c r="A3" s="282" t="s">
        <v>197</v>
      </c>
      <c r="B3" s="283"/>
      <c r="C3" s="283"/>
      <c r="D3" s="283"/>
      <c r="E3" s="284"/>
      <c r="F3" s="285"/>
      <c r="G3" s="138"/>
    </row>
    <row r="4" spans="1:22" s="87" customFormat="1" ht="15" customHeight="1" x14ac:dyDescent="0.25">
      <c r="A4" s="282" t="s">
        <v>198</v>
      </c>
      <c r="B4" s="283"/>
      <c r="C4" s="283"/>
      <c r="D4" s="283"/>
      <c r="E4" s="284"/>
      <c r="F4" s="285"/>
      <c r="G4" s="138"/>
    </row>
    <row r="5" spans="1:22" s="87" customFormat="1" ht="15" customHeight="1" x14ac:dyDescent="0.25">
      <c r="A5" s="51" t="s">
        <v>110</v>
      </c>
      <c r="B5" s="283"/>
      <c r="C5" s="283"/>
      <c r="D5" s="283"/>
      <c r="E5" s="284"/>
      <c r="F5" s="285"/>
      <c r="G5" s="138"/>
    </row>
    <row r="6" spans="1:22" ht="15" customHeight="1" x14ac:dyDescent="0.25">
      <c r="A6" s="286"/>
      <c r="E6" s="142"/>
      <c r="F6" s="142"/>
    </row>
    <row r="7" spans="1:22" ht="30" customHeight="1" x14ac:dyDescent="0.25">
      <c r="A7" s="100"/>
      <c r="B7" s="199" t="s">
        <v>71</v>
      </c>
      <c r="C7" s="199" t="s">
        <v>71</v>
      </c>
      <c r="D7" s="199" t="s">
        <v>72</v>
      </c>
      <c r="E7" s="199" t="s">
        <v>73</v>
      </c>
      <c r="F7" s="200" t="s">
        <v>74</v>
      </c>
    </row>
    <row r="8" spans="1:22" ht="30" customHeight="1" x14ac:dyDescent="0.25">
      <c r="A8" s="287" t="s">
        <v>199</v>
      </c>
      <c r="B8" s="288"/>
      <c r="C8" s="288"/>
      <c r="D8" s="288"/>
      <c r="F8" s="289"/>
    </row>
    <row r="9" spans="1:22" ht="15" customHeight="1" x14ac:dyDescent="0.25">
      <c r="A9" s="11" t="s">
        <v>200</v>
      </c>
      <c r="B9" s="181">
        <f>'[1]Loss Expenses Paid QTD-15'!K27</f>
        <v>24470</v>
      </c>
      <c r="C9" s="181">
        <f>'[1]Loss Expenses Paid QTD-15'!K21</f>
        <v>85478</v>
      </c>
      <c r="D9" s="181">
        <f>'[1]Loss Expenses Paid QTD-15'!K15</f>
        <v>3655</v>
      </c>
      <c r="E9" s="211">
        <f>'[1]Loss Expenses Paid QTD-15'!K9</f>
        <v>0</v>
      </c>
      <c r="F9" s="181">
        <f>SUM(B9:E9)</f>
        <v>113603</v>
      </c>
      <c r="G9" s="160"/>
      <c r="H9" s="290"/>
      <c r="I9" s="290"/>
      <c r="J9" s="290"/>
      <c r="K9" s="290"/>
      <c r="L9" s="290"/>
      <c r="M9" s="290"/>
      <c r="N9" s="290"/>
      <c r="O9" s="290"/>
      <c r="P9" s="290"/>
      <c r="Q9" s="290"/>
      <c r="R9" s="290"/>
      <c r="S9" s="290"/>
      <c r="T9" s="290"/>
      <c r="U9" s="290"/>
      <c r="V9" s="290"/>
    </row>
    <row r="10" spans="1:22" s="210" customFormat="1" ht="15" customHeight="1" x14ac:dyDescent="0.2">
      <c r="A10" s="210" t="s">
        <v>201</v>
      </c>
      <c r="B10" s="291">
        <f>'[1]Loss Expenses Paid QTD-15'!K28</f>
        <v>3120</v>
      </c>
      <c r="C10" s="291">
        <f>'[1]Loss Expenses Paid QTD-15'!K22</f>
        <v>30561</v>
      </c>
      <c r="D10" s="291">
        <f>'[1]Loss Expenses Paid QTD-15'!K16</f>
        <v>2459</v>
      </c>
      <c r="E10" s="291">
        <f>'[1]Loss Expenses Paid QTD-15'!K10</f>
        <v>5511</v>
      </c>
      <c r="F10" s="227">
        <f>SUM(B10:E10)</f>
        <v>41651</v>
      </c>
      <c r="G10" s="160"/>
      <c r="H10" s="292"/>
      <c r="I10" s="292"/>
      <c r="J10" s="292"/>
      <c r="K10" s="292"/>
      <c r="L10" s="292"/>
      <c r="M10" s="292"/>
      <c r="N10" s="292"/>
      <c r="O10" s="292"/>
      <c r="P10" s="292"/>
      <c r="Q10" s="292"/>
      <c r="R10" s="292"/>
      <c r="S10" s="292"/>
      <c r="T10" s="292"/>
      <c r="U10" s="292"/>
      <c r="V10" s="292"/>
    </row>
    <row r="11" spans="1:22" s="210" customFormat="1" ht="15" customHeight="1" x14ac:dyDescent="0.25">
      <c r="A11" s="210" t="s">
        <v>202</v>
      </c>
      <c r="B11" s="211">
        <f>'[1]Loss Expenses Paid QTD-15'!K29</f>
        <v>0</v>
      </c>
      <c r="C11" s="211">
        <f>'[1]Loss Expenses Paid QTD-15'!K23</f>
        <v>0</v>
      </c>
      <c r="D11" s="211">
        <f>'[1]Loss Expenses Paid QTD-15'!K17</f>
        <v>0</v>
      </c>
      <c r="E11" s="211">
        <f>'[1]Loss Expenses Paid QTD-15'!K11</f>
        <v>0</v>
      </c>
      <c r="F11" s="211">
        <f>SUM(B11:E11)</f>
        <v>0</v>
      </c>
      <c r="G11" s="160"/>
      <c r="H11" s="292"/>
      <c r="I11" s="292"/>
      <c r="J11" s="292"/>
      <c r="K11" s="292"/>
      <c r="L11" s="292"/>
      <c r="M11" s="292"/>
      <c r="N11" s="292"/>
      <c r="O11" s="292"/>
      <c r="P11" s="292"/>
      <c r="Q11" s="292"/>
      <c r="R11" s="292"/>
      <c r="S11" s="292"/>
      <c r="T11" s="292"/>
      <c r="U11" s="292"/>
      <c r="V11" s="292"/>
    </row>
    <row r="12" spans="1:22" s="210" customFormat="1" ht="15" customHeight="1" thickBot="1" x14ac:dyDescent="0.3">
      <c r="A12" s="293" t="s">
        <v>163</v>
      </c>
      <c r="B12" s="215">
        <f>SUM(B9:B11)</f>
        <v>27590</v>
      </c>
      <c r="C12" s="215">
        <f t="shared" ref="C12:E12" si="0">SUM(C9:C11)</f>
        <v>116039</v>
      </c>
      <c r="D12" s="215">
        <f t="shared" si="0"/>
        <v>6114</v>
      </c>
      <c r="E12" s="294">
        <f t="shared" si="0"/>
        <v>5511</v>
      </c>
      <c r="F12" s="216">
        <f>SUM(F9:F11)</f>
        <v>155254</v>
      </c>
      <c r="G12" s="169"/>
      <c r="H12" s="292"/>
      <c r="I12" s="292"/>
      <c r="J12" s="292"/>
      <c r="K12" s="292"/>
      <c r="L12" s="292"/>
      <c r="M12" s="292"/>
      <c r="N12" s="292"/>
      <c r="O12" s="292"/>
      <c r="P12" s="292"/>
      <c r="Q12" s="292"/>
      <c r="R12" s="292"/>
      <c r="S12" s="292"/>
      <c r="T12" s="292"/>
      <c r="U12" s="292"/>
      <c r="V12" s="292"/>
    </row>
    <row r="13" spans="1:22" s="210" customFormat="1" ht="15" customHeight="1" thickTop="1" x14ac:dyDescent="0.2">
      <c r="B13" s="213"/>
      <c r="C13" s="213"/>
      <c r="D13" s="213"/>
      <c r="E13" s="160"/>
      <c r="F13" s="76"/>
      <c r="H13" s="292"/>
      <c r="I13" s="292"/>
      <c r="J13" s="292"/>
      <c r="K13" s="292"/>
      <c r="L13" s="292"/>
      <c r="M13" s="292"/>
      <c r="N13" s="292"/>
      <c r="O13" s="292"/>
      <c r="P13" s="292"/>
      <c r="Q13" s="292"/>
      <c r="R13" s="292"/>
      <c r="S13" s="292"/>
      <c r="T13" s="292"/>
      <c r="U13" s="292"/>
      <c r="V13" s="292"/>
    </row>
    <row r="14" spans="1:22" s="210" customFormat="1" ht="30" customHeight="1" x14ac:dyDescent="0.25">
      <c r="A14" s="295" t="s">
        <v>203</v>
      </c>
      <c r="B14" s="213"/>
      <c r="C14" s="213"/>
      <c r="D14" s="213"/>
      <c r="E14" s="160"/>
      <c r="F14" s="169"/>
      <c r="G14" s="160"/>
      <c r="H14" s="292"/>
      <c r="I14" s="292"/>
      <c r="J14" s="292"/>
      <c r="K14" s="292"/>
      <c r="L14" s="292"/>
      <c r="M14" s="292"/>
      <c r="N14" s="292"/>
      <c r="O14" s="292"/>
      <c r="P14" s="292"/>
      <c r="Q14" s="292"/>
      <c r="R14" s="292"/>
      <c r="S14" s="292"/>
      <c r="T14" s="292"/>
      <c r="U14" s="292"/>
      <c r="V14" s="292"/>
    </row>
    <row r="15" spans="1:22" s="210" customFormat="1" ht="15" customHeight="1" x14ac:dyDescent="0.25">
      <c r="A15" s="11" t="s">
        <v>200</v>
      </c>
      <c r="B15" s="227">
        <f>'Loss Expenses YTD-12'!B15</f>
        <v>83197</v>
      </c>
      <c r="C15" s="227">
        <f>'Loss Expenses YTD-12'!C15</f>
        <v>100407</v>
      </c>
      <c r="D15" s="227">
        <f>'Loss Expenses YTD-12'!D15</f>
        <v>44077</v>
      </c>
      <c r="E15" s="211">
        <f>'Loss Expenses YTD-12'!E15</f>
        <v>0</v>
      </c>
      <c r="F15" s="227">
        <f>SUM(B15:E15)</f>
        <v>227681</v>
      </c>
      <c r="G15" s="160"/>
      <c r="H15" s="292"/>
      <c r="I15" s="292"/>
      <c r="J15" s="292"/>
      <c r="K15" s="292"/>
      <c r="L15" s="292"/>
      <c r="M15" s="292"/>
      <c r="N15" s="292"/>
      <c r="O15" s="292"/>
      <c r="P15" s="292"/>
      <c r="Q15" s="292"/>
      <c r="R15" s="292"/>
      <c r="S15" s="292"/>
      <c r="T15" s="292"/>
      <c r="U15" s="292"/>
      <c r="V15" s="292"/>
    </row>
    <row r="16" spans="1:22" s="210" customFormat="1" ht="15" customHeight="1" x14ac:dyDescent="0.2">
      <c r="A16" s="210" t="s">
        <v>201</v>
      </c>
      <c r="B16" s="227">
        <f>'Loss Expenses YTD-12'!B16</f>
        <v>13022</v>
      </c>
      <c r="C16" s="227">
        <f>'Loss Expenses YTD-12'!C16</f>
        <v>26618</v>
      </c>
      <c r="D16" s="227">
        <f>'Loss Expenses YTD-12'!D16</f>
        <v>1102</v>
      </c>
      <c r="E16" s="227">
        <f>'Loss Expenses YTD-12'!E16</f>
        <v>10612</v>
      </c>
      <c r="F16" s="227">
        <f>SUM(B16:E16)</f>
        <v>51354</v>
      </c>
      <c r="G16" s="160"/>
      <c r="H16" s="292"/>
      <c r="I16" s="292"/>
      <c r="J16" s="292"/>
      <c r="K16" s="292"/>
      <c r="L16" s="292"/>
      <c r="M16" s="292"/>
      <c r="N16" s="292"/>
      <c r="O16" s="292"/>
      <c r="P16" s="292"/>
      <c r="Q16" s="292"/>
      <c r="R16" s="292"/>
      <c r="S16" s="292"/>
      <c r="T16" s="292"/>
      <c r="U16" s="292"/>
      <c r="V16" s="292"/>
    </row>
    <row r="17" spans="1:23" s="210" customFormat="1" ht="15" customHeight="1" x14ac:dyDescent="0.25">
      <c r="A17" s="210" t="s">
        <v>202</v>
      </c>
      <c r="B17" s="211">
        <f>'Loss Expenses YTD-12'!B17</f>
        <v>0</v>
      </c>
      <c r="C17" s="211">
        <f>'Loss Expenses YTD-12'!C17</f>
        <v>0</v>
      </c>
      <c r="D17" s="211">
        <f>'Loss Expenses YTD-12'!D17</f>
        <v>0</v>
      </c>
      <c r="E17" s="211">
        <f>'Loss Expenses YTD-12'!E17</f>
        <v>0</v>
      </c>
      <c r="F17" s="211">
        <f>SUM(B17:E17)</f>
        <v>0</v>
      </c>
      <c r="G17" s="160"/>
      <c r="H17" s="292"/>
      <c r="I17" s="292"/>
      <c r="J17" s="292"/>
      <c r="K17" s="292"/>
      <c r="L17" s="292"/>
      <c r="M17" s="292"/>
      <c r="N17" s="292"/>
      <c r="O17" s="292"/>
      <c r="P17" s="292"/>
      <c r="Q17" s="292"/>
      <c r="R17" s="292"/>
      <c r="S17" s="292"/>
      <c r="T17" s="292"/>
      <c r="U17" s="292"/>
      <c r="V17" s="292"/>
    </row>
    <row r="18" spans="1:23" s="210" customFormat="1" ht="15" customHeight="1" thickBot="1" x14ac:dyDescent="0.3">
      <c r="A18" s="293" t="s">
        <v>163</v>
      </c>
      <c r="B18" s="215">
        <f>SUM(B15:B17)</f>
        <v>96219</v>
      </c>
      <c r="C18" s="215">
        <f>SUM(C15:C17)</f>
        <v>127025</v>
      </c>
      <c r="D18" s="215">
        <f>SUM(D15:D17)</f>
        <v>45179</v>
      </c>
      <c r="E18" s="215">
        <f>SUM(E15:E17)</f>
        <v>10612</v>
      </c>
      <c r="F18" s="216">
        <f>SUM(F15:F17)</f>
        <v>279035</v>
      </c>
      <c r="G18" s="169"/>
      <c r="H18" s="292"/>
      <c r="I18" s="292"/>
      <c r="J18" s="292"/>
      <c r="K18" s="292"/>
      <c r="L18" s="292"/>
      <c r="M18" s="292"/>
      <c r="N18" s="292"/>
      <c r="O18" s="292"/>
      <c r="P18" s="292"/>
      <c r="Q18" s="292"/>
      <c r="R18" s="292"/>
      <c r="S18" s="292"/>
      <c r="T18" s="292"/>
      <c r="U18" s="292"/>
      <c r="V18" s="292"/>
    </row>
    <row r="19" spans="1:23" s="210" customFormat="1" ht="15" customHeight="1" thickTop="1" x14ac:dyDescent="0.25">
      <c r="B19" s="213"/>
      <c r="C19" s="213"/>
      <c r="D19" s="213"/>
      <c r="E19" s="160"/>
      <c r="F19" s="76"/>
      <c r="G19" s="296"/>
      <c r="H19" s="292"/>
      <c r="I19" s="292"/>
      <c r="J19" s="292"/>
      <c r="K19" s="292"/>
      <c r="L19" s="292"/>
      <c r="M19" s="292"/>
      <c r="N19" s="292"/>
      <c r="O19" s="292"/>
      <c r="P19" s="292"/>
      <c r="Q19" s="292"/>
      <c r="R19" s="292"/>
      <c r="S19" s="292"/>
      <c r="T19" s="292"/>
      <c r="U19" s="292"/>
      <c r="V19" s="292"/>
    </row>
    <row r="20" spans="1:23" s="210" customFormat="1" ht="30" customHeight="1" x14ac:dyDescent="0.25">
      <c r="A20" s="295" t="s">
        <v>204</v>
      </c>
      <c r="B20" s="297"/>
      <c r="C20" s="297"/>
      <c r="D20" s="297"/>
      <c r="E20" s="298"/>
      <c r="F20" s="169"/>
      <c r="G20" s="160"/>
      <c r="H20" s="292"/>
      <c r="I20" s="292"/>
      <c r="J20" s="292"/>
      <c r="K20" s="292"/>
      <c r="L20" s="292"/>
      <c r="M20" s="292"/>
      <c r="N20" s="292"/>
      <c r="O20" s="292"/>
      <c r="P20" s="292"/>
      <c r="Q20" s="292"/>
      <c r="R20" s="292"/>
      <c r="S20" s="292"/>
      <c r="T20" s="292"/>
      <c r="U20" s="292"/>
      <c r="V20" s="292"/>
    </row>
    <row r="21" spans="1:23" s="210" customFormat="1" ht="15" customHeight="1" x14ac:dyDescent="0.25">
      <c r="A21" s="11" t="s">
        <v>200</v>
      </c>
      <c r="B21" s="227">
        <v>36570</v>
      </c>
      <c r="C21" s="227">
        <v>181254</v>
      </c>
      <c r="D21" s="211">
        <v>0</v>
      </c>
      <c r="E21" s="211">
        <v>0</v>
      </c>
      <c r="F21" s="227">
        <f>SUM(B21:E21)</f>
        <v>217824</v>
      </c>
      <c r="G21" s="160"/>
      <c r="H21" s="292"/>
      <c r="I21" s="292"/>
      <c r="J21" s="292"/>
      <c r="K21" s="292"/>
      <c r="L21" s="292"/>
      <c r="M21" s="292"/>
      <c r="N21" s="292"/>
      <c r="O21" s="292"/>
      <c r="P21" s="292"/>
      <c r="Q21" s="292"/>
      <c r="R21" s="292"/>
      <c r="S21" s="292"/>
      <c r="T21" s="292"/>
      <c r="U21" s="292"/>
      <c r="V21" s="292"/>
    </row>
    <row r="22" spans="1:23" s="210" customFormat="1" ht="15" customHeight="1" x14ac:dyDescent="0.2">
      <c r="A22" s="210" t="s">
        <v>205</v>
      </c>
      <c r="B22" s="227">
        <v>710</v>
      </c>
      <c r="C22" s="227">
        <v>15775</v>
      </c>
      <c r="D22" s="227">
        <v>45150</v>
      </c>
      <c r="E22" s="227">
        <v>17693</v>
      </c>
      <c r="F22" s="227">
        <f>SUM(B22:E22)</f>
        <v>79328</v>
      </c>
      <c r="G22" s="160"/>
      <c r="H22" s="292"/>
      <c r="I22" s="292"/>
      <c r="J22" s="292"/>
      <c r="K22" s="292"/>
      <c r="L22" s="292"/>
      <c r="M22" s="292"/>
      <c r="N22" s="292"/>
      <c r="O22" s="292"/>
      <c r="P22" s="292"/>
      <c r="Q22" s="292"/>
      <c r="R22" s="292"/>
      <c r="S22" s="292"/>
      <c r="T22" s="292"/>
      <c r="U22" s="292"/>
      <c r="V22" s="292"/>
    </row>
    <row r="23" spans="1:23" s="210" customFormat="1" ht="15" customHeight="1" x14ac:dyDescent="0.25">
      <c r="A23" s="210" t="s">
        <v>202</v>
      </c>
      <c r="B23" s="211">
        <v>0</v>
      </c>
      <c r="C23" s="211">
        <v>0</v>
      </c>
      <c r="D23" s="211">
        <v>0</v>
      </c>
      <c r="E23" s="211">
        <v>0</v>
      </c>
      <c r="F23" s="211">
        <f>SUM(B23:E23)</f>
        <v>0</v>
      </c>
      <c r="G23" s="160"/>
      <c r="H23" s="292"/>
      <c r="I23" s="292"/>
      <c r="J23" s="292"/>
      <c r="K23" s="292"/>
      <c r="L23" s="292"/>
      <c r="M23" s="292"/>
      <c r="N23" s="292"/>
      <c r="O23" s="292"/>
      <c r="P23" s="292"/>
      <c r="Q23" s="292"/>
      <c r="R23" s="292"/>
      <c r="S23" s="292"/>
      <c r="T23" s="292"/>
      <c r="U23" s="292"/>
      <c r="V23" s="292"/>
    </row>
    <row r="24" spans="1:23" s="210" customFormat="1" ht="15" customHeight="1" thickBot="1" x14ac:dyDescent="0.3">
      <c r="A24" s="293" t="s">
        <v>163</v>
      </c>
      <c r="B24" s="215">
        <f t="shared" ref="B24:D24" si="1">SUM(B21:B23)</f>
        <v>37280</v>
      </c>
      <c r="C24" s="215">
        <f t="shared" si="1"/>
        <v>197029</v>
      </c>
      <c r="D24" s="215">
        <f t="shared" si="1"/>
        <v>45150</v>
      </c>
      <c r="E24" s="215">
        <f>SUM(E21:E23)</f>
        <v>17693</v>
      </c>
      <c r="F24" s="216">
        <f>SUM(F21:F23)</f>
        <v>297152</v>
      </c>
      <c r="G24" s="169"/>
      <c r="H24" s="292"/>
      <c r="I24" s="292"/>
      <c r="J24" s="292"/>
      <c r="K24" s="292"/>
      <c r="L24" s="292"/>
      <c r="M24" s="292"/>
      <c r="N24" s="292"/>
      <c r="O24" s="292"/>
      <c r="P24" s="292"/>
      <c r="Q24" s="292"/>
      <c r="R24" s="292"/>
      <c r="S24" s="292"/>
      <c r="T24" s="292"/>
      <c r="U24" s="292"/>
      <c r="V24" s="292"/>
    </row>
    <row r="25" spans="1:23" s="219" customFormat="1" ht="15" customHeight="1" thickTop="1" x14ac:dyDescent="0.2">
      <c r="B25" s="297"/>
      <c r="C25" s="297"/>
      <c r="D25" s="297"/>
      <c r="E25" s="297"/>
      <c r="F25" s="297"/>
      <c r="G25" s="299"/>
      <c r="H25" s="300"/>
      <c r="I25" s="300"/>
      <c r="J25" s="300"/>
      <c r="K25" s="300"/>
      <c r="L25" s="300"/>
      <c r="M25" s="300"/>
      <c r="N25" s="300"/>
      <c r="O25" s="300"/>
      <c r="P25" s="300"/>
      <c r="Q25" s="300"/>
      <c r="R25" s="300"/>
      <c r="S25" s="300"/>
      <c r="T25" s="300"/>
      <c r="U25" s="300"/>
      <c r="V25" s="300"/>
    </row>
    <row r="26" spans="1:23" s="210" customFormat="1" ht="30" customHeight="1" x14ac:dyDescent="0.25">
      <c r="A26" s="295" t="s">
        <v>206</v>
      </c>
      <c r="B26" s="213"/>
      <c r="C26" s="213"/>
      <c r="D26" s="213"/>
      <c r="E26" s="213"/>
      <c r="F26" s="213"/>
      <c r="G26" s="160"/>
      <c r="H26" s="292"/>
      <c r="I26" s="292"/>
      <c r="J26" s="292"/>
      <c r="K26" s="292"/>
      <c r="L26" s="292"/>
      <c r="M26" s="292"/>
      <c r="N26" s="292"/>
      <c r="O26" s="292"/>
      <c r="P26" s="292"/>
      <c r="Q26" s="292"/>
      <c r="R26" s="292"/>
      <c r="S26" s="292"/>
      <c r="T26" s="292"/>
      <c r="U26" s="292"/>
      <c r="V26" s="292"/>
    </row>
    <row r="27" spans="1:23" s="210" customFormat="1" ht="15" customHeight="1" x14ac:dyDescent="0.25">
      <c r="A27" s="210" t="s">
        <v>200</v>
      </c>
      <c r="B27" s="227">
        <f t="shared" ref="B27:E29" si="2">B9+B15-B21</f>
        <v>71097</v>
      </c>
      <c r="C27" s="203">
        <f t="shared" si="2"/>
        <v>4631</v>
      </c>
      <c r="D27" s="203">
        <f t="shared" si="2"/>
        <v>47732</v>
      </c>
      <c r="E27" s="211">
        <f t="shared" si="2"/>
        <v>0</v>
      </c>
      <c r="F27" s="203">
        <f>SUM(B27:E27)</f>
        <v>123460</v>
      </c>
      <c r="G27" s="160"/>
      <c r="H27" s="292"/>
      <c r="I27" s="292"/>
      <c r="J27" s="292"/>
      <c r="K27" s="292"/>
      <c r="L27" s="292"/>
      <c r="M27" s="292"/>
      <c r="N27" s="292"/>
      <c r="O27" s="292"/>
      <c r="P27" s="292"/>
      <c r="Q27" s="292"/>
      <c r="R27" s="292"/>
      <c r="S27" s="292"/>
      <c r="T27" s="292"/>
      <c r="U27" s="292"/>
      <c r="V27" s="292"/>
    </row>
    <row r="28" spans="1:23" s="210" customFormat="1" ht="15" customHeight="1" x14ac:dyDescent="0.2">
      <c r="A28" s="210" t="s">
        <v>201</v>
      </c>
      <c r="B28" s="227">
        <f t="shared" si="2"/>
        <v>15432</v>
      </c>
      <c r="C28" s="203">
        <f t="shared" si="2"/>
        <v>41404</v>
      </c>
      <c r="D28" s="203">
        <f t="shared" si="2"/>
        <v>-41589</v>
      </c>
      <c r="E28" s="203">
        <f t="shared" si="2"/>
        <v>-1570</v>
      </c>
      <c r="F28" s="203">
        <f>SUM(B28:E28)</f>
        <v>13677</v>
      </c>
      <c r="G28" s="160"/>
      <c r="H28" s="292"/>
      <c r="I28" s="292"/>
      <c r="J28" s="292"/>
      <c r="K28" s="292"/>
      <c r="L28" s="292"/>
      <c r="M28" s="292"/>
      <c r="N28" s="292"/>
      <c r="O28" s="292"/>
      <c r="P28" s="292"/>
      <c r="Q28" s="292"/>
      <c r="R28" s="292"/>
      <c r="S28" s="292"/>
      <c r="T28" s="292"/>
      <c r="U28" s="292"/>
      <c r="V28" s="292"/>
    </row>
    <row r="29" spans="1:23" s="210" customFormat="1" ht="15" customHeight="1" x14ac:dyDescent="0.25">
      <c r="A29" s="210" t="s">
        <v>202</v>
      </c>
      <c r="B29" s="211">
        <f t="shared" si="2"/>
        <v>0</v>
      </c>
      <c r="C29" s="211">
        <f t="shared" si="2"/>
        <v>0</v>
      </c>
      <c r="D29" s="211">
        <f t="shared" si="2"/>
        <v>0</v>
      </c>
      <c r="E29" s="211">
        <f t="shared" si="2"/>
        <v>0</v>
      </c>
      <c r="F29" s="211">
        <f>SUM(B29:E29)</f>
        <v>0</v>
      </c>
      <c r="G29" s="160"/>
      <c r="H29" s="292"/>
      <c r="I29" s="292"/>
      <c r="J29" s="292"/>
      <c r="K29" s="292"/>
      <c r="L29" s="292"/>
      <c r="M29" s="292"/>
      <c r="N29" s="292"/>
      <c r="O29" s="292"/>
      <c r="P29" s="292"/>
      <c r="Q29" s="292"/>
      <c r="R29" s="292"/>
      <c r="S29" s="292"/>
      <c r="T29" s="292"/>
      <c r="U29" s="292"/>
      <c r="V29" s="292"/>
    </row>
    <row r="30" spans="1:23" ht="15" customHeight="1" thickBot="1" x14ac:dyDescent="0.3">
      <c r="A30" s="48" t="s">
        <v>163</v>
      </c>
      <c r="B30" s="267">
        <f>SUM(B27:B29)</f>
        <v>86529</v>
      </c>
      <c r="C30" s="267">
        <f>SUM(C27:C29)</f>
        <v>46035</v>
      </c>
      <c r="D30" s="267">
        <f>SUM(D27:D29)</f>
        <v>6143</v>
      </c>
      <c r="E30" s="267">
        <f>SUM(E27:E29)</f>
        <v>-1570</v>
      </c>
      <c r="F30" s="267">
        <f>SUM(F27:F29)</f>
        <v>137137</v>
      </c>
      <c r="G30" s="160"/>
      <c r="H30" s="292"/>
      <c r="I30" s="290"/>
      <c r="J30" s="290"/>
      <c r="K30" s="290"/>
      <c r="L30" s="290"/>
      <c r="M30" s="290"/>
      <c r="N30" s="290"/>
      <c r="O30" s="290"/>
      <c r="P30" s="290"/>
      <c r="Q30" s="290"/>
      <c r="R30" s="290"/>
      <c r="S30" s="290"/>
      <c r="T30" s="290"/>
      <c r="U30" s="290"/>
      <c r="V30" s="290"/>
    </row>
    <row r="31" spans="1:23" ht="15" customHeight="1" thickTop="1" x14ac:dyDescent="0.2">
      <c r="B31" s="212"/>
      <c r="C31" s="212"/>
      <c r="D31" s="212"/>
      <c r="F31" s="160"/>
      <c r="H31" s="290"/>
      <c r="I31" s="290"/>
      <c r="J31" s="290"/>
      <c r="K31" s="290"/>
      <c r="L31" s="290"/>
      <c r="M31" s="290"/>
      <c r="N31" s="290"/>
      <c r="O31" s="290"/>
      <c r="P31" s="290"/>
      <c r="Q31" s="290"/>
      <c r="R31" s="290"/>
      <c r="S31" s="290"/>
      <c r="T31" s="290"/>
      <c r="U31" s="290"/>
      <c r="V31" s="290"/>
      <c r="W31" s="290"/>
    </row>
    <row r="32" spans="1:23" s="76" customFormat="1" ht="15" customHeight="1" x14ac:dyDescent="0.2">
      <c r="B32" s="212"/>
      <c r="C32" s="212"/>
      <c r="D32" s="212"/>
      <c r="G32" s="160"/>
      <c r="H32" s="160"/>
      <c r="I32" s="160"/>
      <c r="J32" s="160"/>
      <c r="K32" s="160"/>
      <c r="L32" s="160"/>
      <c r="M32" s="160"/>
      <c r="N32" s="160"/>
      <c r="O32" s="160"/>
      <c r="P32" s="160"/>
      <c r="Q32" s="160"/>
      <c r="R32" s="160"/>
      <c r="S32" s="160"/>
      <c r="T32" s="160"/>
      <c r="U32" s="160"/>
      <c r="V32" s="160"/>
      <c r="W32" s="160"/>
    </row>
    <row r="33" spans="2:23" ht="15" customHeight="1" x14ac:dyDescent="0.2">
      <c r="B33" s="212"/>
      <c r="C33" s="212"/>
      <c r="D33" s="212"/>
      <c r="F33" s="160"/>
      <c r="G33" s="160"/>
      <c r="H33" s="290"/>
      <c r="I33" s="290"/>
      <c r="J33" s="290"/>
      <c r="K33" s="290"/>
      <c r="L33" s="290"/>
      <c r="M33" s="290"/>
      <c r="N33" s="290"/>
      <c r="O33" s="290"/>
      <c r="P33" s="290"/>
      <c r="Q33" s="290"/>
      <c r="R33" s="290"/>
      <c r="S33" s="290"/>
      <c r="T33" s="290"/>
      <c r="U33" s="290"/>
      <c r="V33" s="290"/>
      <c r="W33" s="290"/>
    </row>
    <row r="34" spans="2:23" ht="15" customHeight="1" x14ac:dyDescent="0.2">
      <c r="B34" s="212"/>
      <c r="C34" s="212"/>
      <c r="D34" s="212"/>
      <c r="F34" s="160"/>
      <c r="G34" s="160"/>
      <c r="H34" s="290"/>
      <c r="I34" s="290"/>
      <c r="J34" s="290"/>
      <c r="K34" s="290"/>
      <c r="L34" s="290"/>
      <c r="M34" s="290"/>
      <c r="N34" s="290"/>
      <c r="O34" s="290"/>
      <c r="P34" s="290"/>
      <c r="Q34" s="290"/>
      <c r="R34" s="290"/>
      <c r="S34" s="290"/>
      <c r="T34" s="290"/>
      <c r="U34" s="290"/>
      <c r="V34" s="290"/>
      <c r="W34" s="290"/>
    </row>
    <row r="35" spans="2:23" ht="15" customHeight="1" x14ac:dyDescent="0.2">
      <c r="B35" s="212"/>
      <c r="C35" s="212"/>
      <c r="D35" s="212"/>
      <c r="F35" s="160"/>
      <c r="G35" s="160"/>
      <c r="H35" s="290"/>
      <c r="I35" s="290"/>
      <c r="J35" s="290"/>
      <c r="K35" s="290"/>
      <c r="L35" s="290"/>
      <c r="M35" s="290"/>
      <c r="N35" s="290"/>
      <c r="O35" s="290"/>
      <c r="P35" s="290"/>
      <c r="Q35" s="290"/>
      <c r="R35" s="290"/>
      <c r="S35" s="290"/>
      <c r="T35" s="290"/>
      <c r="U35" s="290"/>
      <c r="V35" s="290"/>
      <c r="W35" s="290"/>
    </row>
    <row r="36" spans="2:23" ht="15" customHeight="1" x14ac:dyDescent="0.2">
      <c r="B36" s="212"/>
      <c r="C36" s="212"/>
      <c r="D36" s="212"/>
      <c r="F36" s="160"/>
      <c r="G36" s="160"/>
      <c r="H36" s="290"/>
      <c r="I36" s="290"/>
      <c r="J36" s="290"/>
      <c r="K36" s="290"/>
      <c r="L36" s="290"/>
      <c r="M36" s="290"/>
      <c r="N36" s="290"/>
      <c r="O36" s="290"/>
      <c r="P36" s="290"/>
      <c r="Q36" s="290"/>
      <c r="R36" s="290"/>
      <c r="S36" s="290"/>
      <c r="T36" s="290"/>
      <c r="U36" s="290"/>
      <c r="V36" s="290"/>
      <c r="W36" s="290"/>
    </row>
    <row r="37" spans="2:23" ht="15" customHeight="1" x14ac:dyDescent="0.2">
      <c r="B37" s="212"/>
      <c r="C37" s="212"/>
      <c r="D37" s="212"/>
      <c r="F37" s="160"/>
      <c r="G37" s="160"/>
      <c r="H37" s="290"/>
      <c r="I37" s="290"/>
      <c r="J37" s="290"/>
      <c r="K37" s="290"/>
      <c r="L37" s="290"/>
      <c r="M37" s="290"/>
      <c r="N37" s="290"/>
      <c r="O37" s="290"/>
      <c r="P37" s="290"/>
      <c r="Q37" s="290"/>
      <c r="R37" s="290"/>
      <c r="S37" s="290"/>
      <c r="T37" s="290"/>
      <c r="U37" s="290"/>
      <c r="V37" s="290"/>
      <c r="W37" s="290"/>
    </row>
    <row r="38" spans="2:23" ht="15" customHeight="1" x14ac:dyDescent="0.25">
      <c r="F38" s="160" t="s">
        <v>106</v>
      </c>
      <c r="G38" s="160"/>
      <c r="H38" s="290"/>
      <c r="I38" s="290"/>
      <c r="J38" s="290"/>
      <c r="K38" s="290"/>
      <c r="L38" s="290"/>
      <c r="M38" s="290"/>
      <c r="N38" s="290"/>
      <c r="O38" s="290"/>
      <c r="P38" s="290"/>
      <c r="Q38" s="290"/>
      <c r="R38" s="290"/>
      <c r="S38" s="290"/>
      <c r="T38" s="290"/>
      <c r="U38" s="290"/>
      <c r="V38" s="290"/>
      <c r="W38" s="290"/>
    </row>
    <row r="39" spans="2:23" ht="15" customHeight="1" x14ac:dyDescent="0.25">
      <c r="F39" s="160"/>
      <c r="G39" s="160"/>
      <c r="H39" s="290"/>
      <c r="I39" s="290"/>
      <c r="J39" s="290"/>
      <c r="K39" s="290"/>
      <c r="L39" s="290"/>
      <c r="M39" s="290"/>
      <c r="N39" s="290"/>
      <c r="O39" s="290"/>
      <c r="P39" s="290"/>
      <c r="Q39" s="290"/>
      <c r="R39" s="290"/>
      <c r="S39" s="290"/>
      <c r="T39" s="290"/>
      <c r="U39" s="290"/>
      <c r="V39" s="290"/>
      <c r="W39" s="290"/>
    </row>
    <row r="40" spans="2:23" ht="15" customHeight="1" x14ac:dyDescent="0.25">
      <c r="F40" s="160"/>
      <c r="G40" s="160"/>
      <c r="H40" s="290"/>
      <c r="I40" s="290"/>
      <c r="J40" s="290"/>
      <c r="K40" s="290"/>
      <c r="L40" s="290"/>
      <c r="M40" s="290"/>
      <c r="N40" s="290"/>
      <c r="O40" s="290"/>
      <c r="P40" s="290"/>
      <c r="Q40" s="290"/>
      <c r="R40" s="290"/>
      <c r="S40" s="290"/>
      <c r="T40" s="290"/>
      <c r="U40" s="290"/>
      <c r="V40" s="290"/>
      <c r="W40" s="290"/>
    </row>
    <row r="41" spans="2:23" ht="15" customHeight="1" x14ac:dyDescent="0.25">
      <c r="F41" s="160"/>
      <c r="G41" s="160"/>
      <c r="H41" s="290"/>
      <c r="I41" s="290"/>
      <c r="J41" s="290"/>
      <c r="K41" s="290"/>
      <c r="L41" s="290"/>
      <c r="M41" s="290"/>
      <c r="N41" s="290"/>
      <c r="O41" s="290"/>
      <c r="P41" s="290"/>
      <c r="Q41" s="290"/>
      <c r="R41" s="290"/>
      <c r="S41" s="290"/>
      <c r="T41" s="290"/>
      <c r="U41" s="290"/>
      <c r="V41" s="290"/>
      <c r="W41" s="290"/>
    </row>
    <row r="42" spans="2:23" ht="15" customHeight="1" x14ac:dyDescent="0.25">
      <c r="F42" s="160"/>
      <c r="G42" s="160"/>
      <c r="H42" s="290"/>
      <c r="I42" s="290"/>
      <c r="J42" s="290"/>
      <c r="K42" s="290"/>
      <c r="L42" s="290"/>
      <c r="M42" s="290"/>
      <c r="N42" s="290"/>
      <c r="O42" s="290"/>
      <c r="P42" s="290"/>
      <c r="Q42" s="290"/>
      <c r="R42" s="290"/>
      <c r="S42" s="290"/>
      <c r="T42" s="290"/>
      <c r="U42" s="290"/>
      <c r="V42" s="290"/>
      <c r="W42" s="290"/>
    </row>
    <row r="43" spans="2:23" ht="15" customHeight="1" x14ac:dyDescent="0.25">
      <c r="F43" s="160"/>
      <c r="G43" s="160"/>
      <c r="H43" s="290"/>
      <c r="I43" s="290"/>
      <c r="J43" s="290"/>
      <c r="K43" s="290"/>
      <c r="L43" s="290"/>
      <c r="M43" s="290"/>
      <c r="N43" s="290"/>
      <c r="O43" s="290"/>
      <c r="P43" s="290"/>
      <c r="Q43" s="290"/>
      <c r="R43" s="290"/>
      <c r="S43" s="290"/>
      <c r="T43" s="290"/>
      <c r="U43" s="290"/>
      <c r="V43" s="290"/>
      <c r="W43" s="290"/>
    </row>
    <row r="44" spans="2:23" ht="15" customHeight="1" x14ac:dyDescent="0.25">
      <c r="F44" s="160"/>
      <c r="G44" s="160"/>
      <c r="H44" s="290"/>
      <c r="I44" s="290"/>
      <c r="J44" s="290"/>
      <c r="K44" s="290"/>
      <c r="L44" s="290"/>
      <c r="M44" s="290"/>
      <c r="N44" s="290"/>
      <c r="O44" s="290"/>
      <c r="P44" s="290"/>
      <c r="Q44" s="290"/>
      <c r="R44" s="290"/>
      <c r="S44" s="290"/>
      <c r="T44" s="290"/>
      <c r="U44" s="290"/>
      <c r="V44" s="290"/>
      <c r="W44" s="290"/>
    </row>
    <row r="45" spans="2:23" ht="15" customHeight="1" x14ac:dyDescent="0.25">
      <c r="F45" s="160"/>
      <c r="G45" s="160"/>
      <c r="H45" s="290"/>
      <c r="I45" s="290"/>
      <c r="J45" s="290"/>
      <c r="K45" s="290"/>
      <c r="L45" s="290"/>
      <c r="M45" s="290"/>
      <c r="N45" s="290"/>
      <c r="O45" s="290"/>
      <c r="P45" s="290"/>
      <c r="Q45" s="290"/>
      <c r="R45" s="290"/>
      <c r="S45" s="290"/>
      <c r="T45" s="290"/>
      <c r="U45" s="290"/>
      <c r="V45" s="290"/>
      <c r="W45" s="290"/>
    </row>
    <row r="46" spans="2:23" ht="15" customHeight="1" x14ac:dyDescent="0.25">
      <c r="F46" s="160"/>
      <c r="G46" s="160"/>
      <c r="H46" s="290"/>
      <c r="I46" s="290"/>
      <c r="J46" s="290"/>
      <c r="K46" s="290"/>
      <c r="L46" s="290"/>
      <c r="M46" s="290"/>
      <c r="N46" s="290"/>
      <c r="O46" s="290"/>
      <c r="P46" s="290"/>
      <c r="Q46" s="290"/>
      <c r="R46" s="290"/>
      <c r="S46" s="290"/>
      <c r="T46" s="290"/>
      <c r="U46" s="290"/>
      <c r="V46" s="290"/>
      <c r="W46" s="290"/>
    </row>
    <row r="47" spans="2:23" ht="15" customHeight="1" x14ac:dyDescent="0.25">
      <c r="F47" s="160"/>
      <c r="G47" s="160"/>
      <c r="H47" s="290"/>
      <c r="I47" s="290"/>
      <c r="J47" s="290"/>
      <c r="K47" s="290"/>
      <c r="L47" s="290"/>
      <c r="M47" s="290"/>
      <c r="N47" s="290"/>
      <c r="O47" s="290"/>
      <c r="P47" s="290"/>
      <c r="Q47" s="290"/>
      <c r="R47" s="290"/>
      <c r="S47" s="290"/>
      <c r="T47" s="290"/>
      <c r="U47" s="290"/>
      <c r="V47" s="290"/>
      <c r="W47" s="290"/>
    </row>
    <row r="48" spans="2:23" ht="15" customHeight="1" x14ac:dyDescent="0.25">
      <c r="F48" s="160"/>
      <c r="G48" s="160"/>
      <c r="H48" s="290"/>
      <c r="I48" s="290"/>
      <c r="J48" s="290"/>
      <c r="K48" s="290"/>
      <c r="L48" s="290"/>
      <c r="M48" s="290"/>
      <c r="N48" s="290"/>
      <c r="O48" s="290"/>
      <c r="P48" s="290"/>
      <c r="Q48" s="290"/>
      <c r="R48" s="290"/>
      <c r="S48" s="290"/>
      <c r="T48" s="290"/>
      <c r="U48" s="290"/>
      <c r="V48" s="290"/>
      <c r="W48" s="290"/>
    </row>
    <row r="49" spans="6:23" s="11" customFormat="1" ht="15" customHeight="1" x14ac:dyDescent="0.2">
      <c r="F49" s="160"/>
      <c r="G49" s="160"/>
      <c r="H49" s="290"/>
      <c r="I49" s="290"/>
      <c r="J49" s="290"/>
      <c r="K49" s="290"/>
      <c r="L49" s="290"/>
      <c r="M49" s="290"/>
      <c r="N49" s="290"/>
      <c r="O49" s="290"/>
      <c r="P49" s="290"/>
      <c r="Q49" s="290"/>
      <c r="R49" s="290"/>
      <c r="S49" s="290"/>
      <c r="T49" s="290"/>
      <c r="U49" s="290"/>
      <c r="V49" s="290"/>
      <c r="W49" s="290"/>
    </row>
    <row r="50" spans="6:23" s="11" customFormat="1" ht="15" customHeight="1" x14ac:dyDescent="0.2">
      <c r="F50" s="160"/>
      <c r="G50" s="160"/>
      <c r="H50" s="290"/>
      <c r="I50" s="290"/>
      <c r="J50" s="290"/>
      <c r="K50" s="290"/>
      <c r="L50" s="290"/>
      <c r="M50" s="290"/>
      <c r="N50" s="290"/>
      <c r="O50" s="290"/>
      <c r="P50" s="290"/>
      <c r="Q50" s="290"/>
      <c r="R50" s="290"/>
      <c r="S50" s="290"/>
      <c r="T50" s="290"/>
      <c r="U50" s="290"/>
      <c r="V50" s="290"/>
      <c r="W50" s="290"/>
    </row>
    <row r="51" spans="6:23" s="11" customFormat="1" ht="15" customHeight="1" x14ac:dyDescent="0.2">
      <c r="F51" s="160"/>
      <c r="G51" s="160"/>
      <c r="H51" s="290"/>
      <c r="I51" s="290"/>
      <c r="J51" s="290"/>
      <c r="K51" s="290"/>
      <c r="L51" s="290"/>
      <c r="M51" s="290"/>
      <c r="N51" s="290"/>
      <c r="O51" s="290"/>
      <c r="P51" s="290"/>
      <c r="Q51" s="290"/>
      <c r="R51" s="290"/>
      <c r="S51" s="290"/>
      <c r="T51" s="290"/>
      <c r="U51" s="290"/>
      <c r="V51" s="290"/>
      <c r="W51" s="290"/>
    </row>
    <row r="52" spans="6:23" s="11" customFormat="1" ht="15" customHeight="1" x14ac:dyDescent="0.2">
      <c r="F52" s="160"/>
      <c r="G52" s="160"/>
      <c r="H52" s="290"/>
      <c r="I52" s="290"/>
      <c r="J52" s="290"/>
      <c r="K52" s="290"/>
      <c r="L52" s="290"/>
      <c r="M52" s="290"/>
      <c r="N52" s="290"/>
      <c r="O52" s="290"/>
      <c r="P52" s="290"/>
      <c r="Q52" s="290"/>
      <c r="R52" s="290"/>
      <c r="S52" s="290"/>
      <c r="T52" s="290"/>
      <c r="U52" s="290"/>
      <c r="V52" s="290"/>
      <c r="W52" s="290"/>
    </row>
    <row r="53" spans="6:23" s="11" customFormat="1" ht="15" customHeight="1" x14ac:dyDescent="0.2">
      <c r="F53" s="160"/>
      <c r="G53" s="160"/>
      <c r="H53" s="290"/>
      <c r="I53" s="290"/>
      <c r="J53" s="290"/>
      <c r="K53" s="290"/>
      <c r="L53" s="290"/>
      <c r="M53" s="290"/>
      <c r="N53" s="290"/>
      <c r="O53" s="290"/>
      <c r="P53" s="290"/>
      <c r="Q53" s="290"/>
      <c r="R53" s="290"/>
      <c r="S53" s="290"/>
      <c r="T53" s="290"/>
      <c r="U53" s="290"/>
      <c r="V53" s="290"/>
      <c r="W53" s="290"/>
    </row>
    <row r="54" spans="6:23" s="11" customFormat="1" ht="15" customHeight="1" x14ac:dyDescent="0.2">
      <c r="F54" s="160"/>
      <c r="G54" s="160"/>
      <c r="H54" s="290"/>
      <c r="I54" s="290"/>
      <c r="J54" s="290"/>
      <c r="K54" s="290"/>
      <c r="L54" s="290"/>
      <c r="M54" s="290"/>
      <c r="N54" s="290"/>
      <c r="O54" s="290"/>
      <c r="P54" s="290"/>
      <c r="Q54" s="290"/>
      <c r="R54" s="290"/>
      <c r="S54" s="290"/>
      <c r="T54" s="290"/>
      <c r="U54" s="290"/>
      <c r="V54" s="290"/>
      <c r="W54" s="290"/>
    </row>
    <row r="55" spans="6:23" s="11" customFormat="1" ht="15" customHeight="1" x14ac:dyDescent="0.2">
      <c r="F55" s="160"/>
      <c r="G55" s="160"/>
      <c r="H55" s="290"/>
      <c r="I55" s="290"/>
      <c r="J55" s="290"/>
      <c r="K55" s="290"/>
      <c r="L55" s="290"/>
      <c r="M55" s="290"/>
      <c r="N55" s="290"/>
      <c r="O55" s="290"/>
      <c r="P55" s="290"/>
      <c r="Q55" s="290"/>
      <c r="R55" s="290"/>
      <c r="S55" s="290"/>
      <c r="T55" s="290"/>
      <c r="U55" s="290"/>
      <c r="V55" s="290"/>
      <c r="W55" s="290"/>
    </row>
    <row r="56" spans="6:23" s="11" customFormat="1" ht="15" customHeight="1" x14ac:dyDescent="0.2">
      <c r="F56" s="160"/>
      <c r="G56" s="160"/>
      <c r="H56" s="290"/>
      <c r="I56" s="290"/>
      <c r="J56" s="290"/>
      <c r="K56" s="290"/>
      <c r="L56" s="290"/>
      <c r="M56" s="290"/>
      <c r="N56" s="290"/>
      <c r="O56" s="290"/>
      <c r="P56" s="290"/>
      <c r="Q56" s="290"/>
      <c r="R56" s="290"/>
      <c r="S56" s="290"/>
      <c r="T56" s="290"/>
      <c r="U56" s="290"/>
      <c r="V56" s="290"/>
      <c r="W56" s="290"/>
    </row>
    <row r="57" spans="6:23" s="11" customFormat="1" ht="15" customHeight="1" x14ac:dyDescent="0.2">
      <c r="F57" s="160"/>
      <c r="G57" s="160"/>
      <c r="H57" s="290"/>
      <c r="I57" s="290"/>
      <c r="J57" s="290"/>
      <c r="K57" s="290"/>
      <c r="L57" s="290"/>
      <c r="M57" s="290"/>
      <c r="N57" s="290"/>
      <c r="O57" s="290"/>
      <c r="P57" s="290"/>
      <c r="Q57" s="290"/>
      <c r="R57" s="290"/>
      <c r="S57" s="290"/>
      <c r="T57" s="290"/>
      <c r="U57" s="290"/>
      <c r="V57" s="290"/>
      <c r="W57" s="290"/>
    </row>
    <row r="58" spans="6:23" s="11" customFormat="1" ht="15" customHeight="1" x14ac:dyDescent="0.2">
      <c r="F58" s="160"/>
      <c r="G58" s="160"/>
      <c r="H58" s="290"/>
      <c r="I58" s="290"/>
      <c r="J58" s="290"/>
      <c r="K58" s="290"/>
      <c r="L58" s="290"/>
      <c r="M58" s="290"/>
      <c r="N58" s="290"/>
      <c r="O58" s="290"/>
      <c r="P58" s="290"/>
      <c r="Q58" s="290"/>
      <c r="R58" s="290"/>
      <c r="S58" s="290"/>
      <c r="T58" s="290"/>
      <c r="U58" s="290"/>
      <c r="V58" s="290"/>
      <c r="W58" s="290"/>
    </row>
    <row r="59" spans="6:23" s="11" customFormat="1" ht="15" customHeight="1" x14ac:dyDescent="0.2">
      <c r="F59" s="160"/>
      <c r="G59" s="160"/>
      <c r="H59" s="290"/>
      <c r="I59" s="290"/>
      <c r="J59" s="290"/>
      <c r="K59" s="290"/>
      <c r="L59" s="290"/>
      <c r="M59" s="290"/>
      <c r="N59" s="290"/>
      <c r="O59" s="290"/>
      <c r="P59" s="290"/>
      <c r="Q59" s="290"/>
      <c r="R59" s="290"/>
      <c r="S59" s="290"/>
      <c r="T59" s="290"/>
      <c r="U59" s="290"/>
      <c r="V59" s="290"/>
      <c r="W59" s="290"/>
    </row>
    <row r="60" spans="6:23" s="11" customFormat="1" ht="15" customHeight="1" x14ac:dyDescent="0.2">
      <c r="F60" s="160"/>
      <c r="G60" s="160"/>
      <c r="H60" s="290"/>
      <c r="I60" s="290"/>
      <c r="J60" s="290"/>
      <c r="K60" s="290"/>
      <c r="L60" s="290"/>
      <c r="M60" s="290"/>
      <c r="N60" s="290"/>
      <c r="O60" s="290"/>
      <c r="P60" s="290"/>
      <c r="Q60" s="290"/>
      <c r="R60" s="290"/>
      <c r="S60" s="290"/>
      <c r="T60" s="290"/>
      <c r="U60" s="290"/>
      <c r="V60" s="290"/>
      <c r="W60" s="290"/>
    </row>
    <row r="61" spans="6:23" s="11" customFormat="1" ht="15" customHeight="1" x14ac:dyDescent="0.2">
      <c r="F61" s="160"/>
      <c r="G61" s="160"/>
      <c r="H61" s="290"/>
      <c r="I61" s="290"/>
      <c r="J61" s="290"/>
      <c r="K61" s="290"/>
      <c r="L61" s="290"/>
      <c r="M61" s="290"/>
      <c r="N61" s="290"/>
      <c r="O61" s="290"/>
      <c r="P61" s="290"/>
      <c r="Q61" s="290"/>
      <c r="R61" s="290"/>
      <c r="S61" s="290"/>
      <c r="T61" s="290"/>
      <c r="U61" s="290"/>
      <c r="V61" s="290"/>
      <c r="W61" s="290"/>
    </row>
    <row r="62" spans="6:23" s="11" customFormat="1" ht="15" customHeight="1" x14ac:dyDescent="0.2">
      <c r="F62" s="160"/>
      <c r="G62" s="160"/>
      <c r="H62" s="290"/>
      <c r="I62" s="290"/>
      <c r="J62" s="290"/>
      <c r="K62" s="290"/>
      <c r="L62" s="290"/>
      <c r="M62" s="290"/>
      <c r="N62" s="290"/>
      <c r="O62" s="290"/>
      <c r="P62" s="290"/>
      <c r="Q62" s="290"/>
      <c r="R62" s="290"/>
      <c r="S62" s="290"/>
      <c r="T62" s="290"/>
      <c r="U62" s="290"/>
      <c r="V62" s="290"/>
      <c r="W62" s="290"/>
    </row>
    <row r="63" spans="6:23" s="11" customFormat="1" ht="15" customHeight="1" x14ac:dyDescent="0.2">
      <c r="F63" s="160"/>
      <c r="G63" s="160"/>
      <c r="H63" s="290"/>
      <c r="I63" s="290"/>
      <c r="J63" s="290"/>
      <c r="K63" s="290"/>
      <c r="L63" s="290"/>
      <c r="M63" s="290"/>
      <c r="N63" s="290"/>
      <c r="O63" s="290"/>
      <c r="P63" s="290"/>
      <c r="Q63" s="290"/>
      <c r="R63" s="290"/>
      <c r="S63" s="290"/>
      <c r="T63" s="290"/>
      <c r="U63" s="290"/>
      <c r="V63" s="290"/>
      <c r="W63" s="290"/>
    </row>
    <row r="64" spans="6:23" s="11" customFormat="1" ht="15" customHeight="1" x14ac:dyDescent="0.2">
      <c r="F64" s="160"/>
      <c r="G64" s="160"/>
      <c r="H64" s="290"/>
      <c r="I64" s="290"/>
      <c r="J64" s="290"/>
      <c r="K64" s="290"/>
      <c r="L64" s="290"/>
      <c r="M64" s="290"/>
      <c r="N64" s="290"/>
      <c r="O64" s="290"/>
      <c r="P64" s="290"/>
      <c r="Q64" s="290"/>
      <c r="R64" s="290"/>
      <c r="S64" s="290"/>
      <c r="T64" s="290"/>
      <c r="U64" s="290"/>
      <c r="V64" s="290"/>
      <c r="W64" s="290"/>
    </row>
    <row r="65" spans="6:23" s="11" customFormat="1" ht="15" customHeight="1" x14ac:dyDescent="0.2">
      <c r="F65" s="160"/>
      <c r="G65" s="160"/>
      <c r="H65" s="290"/>
      <c r="I65" s="290"/>
      <c r="J65" s="290"/>
      <c r="K65" s="290"/>
      <c r="L65" s="290"/>
      <c r="M65" s="290"/>
      <c r="N65" s="290"/>
      <c r="O65" s="290"/>
      <c r="P65" s="290"/>
      <c r="Q65" s="290"/>
      <c r="R65" s="290"/>
      <c r="S65" s="290"/>
      <c r="T65" s="290"/>
      <c r="U65" s="290"/>
      <c r="V65" s="290"/>
      <c r="W65" s="290"/>
    </row>
    <row r="66" spans="6:23" s="11" customFormat="1" ht="15" customHeight="1" x14ac:dyDescent="0.2">
      <c r="F66" s="160"/>
      <c r="G66" s="160"/>
      <c r="H66" s="290"/>
      <c r="I66" s="290"/>
      <c r="J66" s="290"/>
      <c r="K66" s="290"/>
      <c r="L66" s="290"/>
      <c r="M66" s="290"/>
      <c r="N66" s="290"/>
      <c r="O66" s="290"/>
      <c r="P66" s="290"/>
      <c r="Q66" s="290"/>
      <c r="R66" s="290"/>
      <c r="S66" s="290"/>
      <c r="T66" s="290"/>
      <c r="U66" s="290"/>
      <c r="V66" s="290"/>
      <c r="W66" s="290"/>
    </row>
    <row r="67" spans="6:23" s="11" customFormat="1" ht="15" customHeight="1" x14ac:dyDescent="0.2">
      <c r="F67" s="160"/>
      <c r="G67" s="160"/>
      <c r="H67" s="290"/>
      <c r="I67" s="290"/>
      <c r="J67" s="290"/>
      <c r="K67" s="290"/>
      <c r="L67" s="290"/>
      <c r="M67" s="290"/>
      <c r="N67" s="290"/>
      <c r="O67" s="290"/>
      <c r="P67" s="290"/>
      <c r="Q67" s="290"/>
      <c r="R67" s="290"/>
      <c r="S67" s="290"/>
      <c r="T67" s="290"/>
      <c r="U67" s="290"/>
      <c r="V67" s="290"/>
      <c r="W67" s="290"/>
    </row>
    <row r="68" spans="6:23" s="11" customFormat="1" ht="15" customHeight="1" x14ac:dyDescent="0.2">
      <c r="F68" s="160"/>
      <c r="G68" s="160"/>
      <c r="H68" s="290"/>
      <c r="I68" s="290"/>
      <c r="J68" s="290"/>
      <c r="K68" s="290"/>
      <c r="L68" s="290"/>
      <c r="M68" s="290"/>
      <c r="N68" s="290"/>
      <c r="O68" s="290"/>
      <c r="P68" s="290"/>
      <c r="Q68" s="290"/>
      <c r="R68" s="290"/>
      <c r="S68" s="290"/>
      <c r="T68" s="290"/>
      <c r="U68" s="290"/>
      <c r="V68" s="290"/>
      <c r="W68" s="290"/>
    </row>
    <row r="69" spans="6:23" s="11" customFormat="1" ht="15" customHeight="1" x14ac:dyDescent="0.2">
      <c r="F69" s="160"/>
      <c r="G69" s="160"/>
      <c r="H69" s="290"/>
      <c r="I69" s="290"/>
      <c r="J69" s="290"/>
      <c r="K69" s="290"/>
      <c r="L69" s="290"/>
      <c r="M69" s="290"/>
      <c r="N69" s="290"/>
      <c r="O69" s="290"/>
      <c r="P69" s="290"/>
      <c r="Q69" s="290"/>
      <c r="R69" s="290"/>
      <c r="S69" s="290"/>
      <c r="T69" s="290"/>
      <c r="U69" s="290"/>
      <c r="V69" s="290"/>
      <c r="W69" s="290"/>
    </row>
    <row r="70" spans="6:23" s="11" customFormat="1" ht="15" customHeight="1" x14ac:dyDescent="0.2">
      <c r="F70" s="160"/>
      <c r="G70" s="160"/>
      <c r="H70" s="290"/>
      <c r="I70" s="290"/>
      <c r="J70" s="290"/>
      <c r="K70" s="290"/>
      <c r="L70" s="290"/>
      <c r="M70" s="290"/>
      <c r="N70" s="290"/>
      <c r="O70" s="290"/>
      <c r="P70" s="290"/>
      <c r="Q70" s="290"/>
      <c r="R70" s="290"/>
      <c r="S70" s="290"/>
      <c r="T70" s="290"/>
      <c r="U70" s="290"/>
      <c r="V70" s="290"/>
      <c r="W70" s="290"/>
    </row>
    <row r="71" spans="6:23" s="11" customFormat="1" ht="15" customHeight="1" x14ac:dyDescent="0.2">
      <c r="F71" s="160"/>
      <c r="G71" s="160"/>
      <c r="H71" s="290"/>
      <c r="I71" s="290"/>
      <c r="J71" s="290"/>
      <c r="K71" s="290"/>
      <c r="L71" s="290"/>
      <c r="M71" s="290"/>
      <c r="N71" s="290"/>
      <c r="O71" s="290"/>
      <c r="P71" s="290"/>
      <c r="Q71" s="290"/>
      <c r="R71" s="290"/>
      <c r="S71" s="290"/>
      <c r="T71" s="290"/>
      <c r="U71" s="290"/>
      <c r="V71" s="290"/>
      <c r="W71" s="290"/>
    </row>
    <row r="72" spans="6:23" s="11" customFormat="1" ht="15" customHeight="1" x14ac:dyDescent="0.2">
      <c r="F72" s="160"/>
      <c r="G72" s="160"/>
      <c r="H72" s="290"/>
      <c r="I72" s="290"/>
      <c r="J72" s="290"/>
      <c r="K72" s="290"/>
      <c r="L72" s="290"/>
      <c r="M72" s="290"/>
      <c r="N72" s="290"/>
      <c r="O72" s="290"/>
      <c r="P72" s="290"/>
      <c r="Q72" s="290"/>
      <c r="R72" s="290"/>
      <c r="S72" s="290"/>
      <c r="T72" s="290"/>
      <c r="U72" s="290"/>
      <c r="V72" s="290"/>
      <c r="W72" s="290"/>
    </row>
    <row r="73" spans="6:23" s="11" customFormat="1" ht="15" customHeight="1" x14ac:dyDescent="0.2">
      <c r="F73" s="160"/>
      <c r="G73" s="160"/>
      <c r="H73" s="290"/>
      <c r="I73" s="290"/>
      <c r="J73" s="290"/>
      <c r="K73" s="290"/>
      <c r="L73" s="290"/>
      <c r="M73" s="290"/>
      <c r="N73" s="290"/>
      <c r="O73" s="290"/>
      <c r="P73" s="290"/>
      <c r="Q73" s="290"/>
      <c r="R73" s="290"/>
      <c r="S73" s="290"/>
      <c r="T73" s="290"/>
      <c r="U73" s="290"/>
      <c r="V73" s="290"/>
      <c r="W73" s="290"/>
    </row>
    <row r="74" spans="6:23" s="11" customFormat="1" ht="15" customHeight="1" x14ac:dyDescent="0.2">
      <c r="F74" s="160"/>
      <c r="G74" s="160"/>
      <c r="H74" s="290"/>
      <c r="I74" s="290"/>
      <c r="J74" s="290"/>
      <c r="K74" s="290"/>
      <c r="L74" s="290"/>
      <c r="M74" s="290"/>
      <c r="N74" s="290"/>
      <c r="O74" s="290"/>
      <c r="P74" s="290"/>
      <c r="Q74" s="290"/>
      <c r="R74" s="290"/>
      <c r="S74" s="290"/>
      <c r="T74" s="290"/>
      <c r="U74" s="290"/>
      <c r="V74" s="290"/>
      <c r="W74" s="290"/>
    </row>
    <row r="75" spans="6:23" s="11" customFormat="1" ht="15" customHeight="1" x14ac:dyDescent="0.2">
      <c r="F75" s="160"/>
      <c r="G75" s="160"/>
      <c r="H75" s="290"/>
      <c r="I75" s="290"/>
      <c r="J75" s="290"/>
      <c r="K75" s="290"/>
      <c r="L75" s="290"/>
      <c r="M75" s="290"/>
      <c r="N75" s="290"/>
      <c r="O75" s="290"/>
      <c r="P75" s="290"/>
      <c r="Q75" s="290"/>
      <c r="R75" s="290"/>
      <c r="S75" s="290"/>
      <c r="T75" s="290"/>
      <c r="U75" s="290"/>
      <c r="V75" s="290"/>
      <c r="W75" s="290"/>
    </row>
    <row r="76" spans="6:23" s="11" customFormat="1" ht="15" customHeight="1" x14ac:dyDescent="0.2">
      <c r="F76" s="160"/>
      <c r="G76" s="160"/>
      <c r="H76" s="290"/>
      <c r="I76" s="290"/>
      <c r="J76" s="290"/>
      <c r="K76" s="290"/>
      <c r="L76" s="290"/>
      <c r="M76" s="290"/>
      <c r="N76" s="290"/>
      <c r="O76" s="290"/>
      <c r="P76" s="290"/>
      <c r="Q76" s="290"/>
      <c r="R76" s="290"/>
      <c r="S76" s="290"/>
      <c r="T76" s="290"/>
      <c r="U76" s="290"/>
      <c r="V76" s="290"/>
      <c r="W76" s="290"/>
    </row>
    <row r="77" spans="6:23" s="11" customFormat="1" ht="15" customHeight="1" x14ac:dyDescent="0.2">
      <c r="F77" s="160"/>
      <c r="G77" s="160"/>
      <c r="H77" s="290"/>
      <c r="I77" s="290"/>
      <c r="J77" s="290"/>
      <c r="K77" s="290"/>
      <c r="L77" s="290"/>
      <c r="M77" s="290"/>
      <c r="N77" s="290"/>
      <c r="O77" s="290"/>
      <c r="P77" s="290"/>
      <c r="Q77" s="290"/>
      <c r="R77" s="290"/>
      <c r="S77" s="290"/>
      <c r="T77" s="290"/>
      <c r="U77" s="290"/>
      <c r="V77" s="290"/>
      <c r="W77" s="290"/>
    </row>
    <row r="78" spans="6:23" s="11" customFormat="1" ht="15" customHeight="1" x14ac:dyDescent="0.2">
      <c r="F78" s="160"/>
      <c r="G78" s="160"/>
      <c r="H78" s="290"/>
      <c r="I78" s="290"/>
      <c r="J78" s="290"/>
      <c r="K78" s="290"/>
      <c r="L78" s="290"/>
      <c r="M78" s="290"/>
      <c r="N78" s="290"/>
      <c r="O78" s="290"/>
      <c r="P78" s="290"/>
      <c r="Q78" s="290"/>
      <c r="R78" s="290"/>
      <c r="S78" s="290"/>
      <c r="T78" s="290"/>
      <c r="U78" s="290"/>
      <c r="V78" s="290"/>
      <c r="W78" s="290"/>
    </row>
    <row r="79" spans="6:23" s="11" customFormat="1" ht="15" customHeight="1" x14ac:dyDescent="0.2">
      <c r="F79" s="160"/>
      <c r="G79" s="160"/>
      <c r="H79" s="290"/>
      <c r="I79" s="290"/>
      <c r="J79" s="290"/>
      <c r="K79" s="290"/>
      <c r="L79" s="290"/>
      <c r="M79" s="290"/>
      <c r="N79" s="290"/>
      <c r="O79" s="290"/>
      <c r="P79" s="290"/>
      <c r="Q79" s="290"/>
      <c r="R79" s="290"/>
      <c r="S79" s="290"/>
      <c r="T79" s="290"/>
      <c r="U79" s="290"/>
      <c r="V79" s="290"/>
      <c r="W79" s="290"/>
    </row>
  </sheetData>
  <printOptions horizontalCentered="1"/>
  <pageMargins left="0.25" right="0.25" top="0.5" bottom="0.5" header="0.25" footer="0.25"/>
  <pageSetup scale="80" orientation="landscape" r:id="rId1"/>
  <headerFooter alignWithMargins="0">
    <oddFooter xml:space="preserve">&amp;CPage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3274-7C85-4F19-8989-47EDACBA26C1}">
  <dimension ref="A1:V79"/>
  <sheetViews>
    <sheetView workbookViewId="0"/>
  </sheetViews>
  <sheetFormatPr defaultColWidth="15.7109375" defaultRowHeight="15" customHeight="1" x14ac:dyDescent="0.25"/>
  <cols>
    <col min="1" max="1" width="45.7109375" style="11" customWidth="1"/>
    <col min="2" max="2" width="19" style="226" customWidth="1"/>
    <col min="3" max="3" width="18.42578125" style="226" customWidth="1"/>
    <col min="4" max="4" width="18.140625" style="226" customWidth="1"/>
    <col min="5" max="5" width="19.42578125" style="76" customWidth="1"/>
    <col min="6" max="6" width="20.7109375" style="76" customWidth="1"/>
    <col min="7" max="7" width="15.7109375" style="76" customWidth="1"/>
    <col min="8" max="16384" width="15.7109375" style="11"/>
  </cols>
  <sheetData>
    <row r="1" spans="1:21" s="190" customFormat="1" ht="30" customHeight="1" x14ac:dyDescent="0.35">
      <c r="A1" s="276" t="s">
        <v>0</v>
      </c>
      <c r="B1" s="277"/>
      <c r="C1" s="277"/>
      <c r="D1" s="277"/>
      <c r="E1" s="278"/>
      <c r="F1" s="279"/>
      <c r="G1" s="280"/>
    </row>
    <row r="2" spans="1:21" ht="15" customHeight="1" x14ac:dyDescent="0.3">
      <c r="A2" s="89"/>
      <c r="B2" s="281"/>
      <c r="C2" s="281"/>
      <c r="D2" s="281"/>
      <c r="E2" s="281"/>
      <c r="F2" s="142"/>
    </row>
    <row r="3" spans="1:21" s="87" customFormat="1" ht="15" customHeight="1" x14ac:dyDescent="0.25">
      <c r="A3" s="282" t="s">
        <v>197</v>
      </c>
      <c r="B3" s="283"/>
      <c r="C3" s="283"/>
      <c r="D3" s="283"/>
      <c r="E3" s="284"/>
      <c r="F3" s="285"/>
      <c r="G3" s="138"/>
    </row>
    <row r="4" spans="1:21" s="87" customFormat="1" ht="15" customHeight="1" x14ac:dyDescent="0.25">
      <c r="A4" s="282" t="s">
        <v>198</v>
      </c>
      <c r="B4" s="283"/>
      <c r="C4" s="283"/>
      <c r="D4" s="283"/>
      <c r="E4" s="284"/>
      <c r="F4" s="285"/>
      <c r="G4" s="138"/>
    </row>
    <row r="5" spans="1:21" s="87" customFormat="1" ht="15" customHeight="1" x14ac:dyDescent="0.25">
      <c r="A5" s="51" t="s">
        <v>156</v>
      </c>
      <c r="B5" s="283"/>
      <c r="C5" s="283"/>
      <c r="D5" s="283"/>
      <c r="E5" s="284"/>
      <c r="F5" s="285"/>
      <c r="G5" s="138"/>
    </row>
    <row r="6" spans="1:21" ht="15" customHeight="1" x14ac:dyDescent="0.25">
      <c r="A6" s="286"/>
      <c r="E6" s="142"/>
      <c r="F6" s="142"/>
    </row>
    <row r="7" spans="1:21" ht="30" customHeight="1" x14ac:dyDescent="0.25">
      <c r="A7" s="100"/>
      <c r="B7" s="199" t="s">
        <v>70</v>
      </c>
      <c r="C7" s="199" t="s">
        <v>71</v>
      </c>
      <c r="D7" s="199" t="s">
        <v>72</v>
      </c>
      <c r="E7" s="199" t="s">
        <v>73</v>
      </c>
      <c r="F7" s="200" t="s">
        <v>74</v>
      </c>
    </row>
    <row r="8" spans="1:21" ht="30" customHeight="1" x14ac:dyDescent="0.25">
      <c r="A8" s="287" t="s">
        <v>199</v>
      </c>
      <c r="B8" s="288"/>
      <c r="C8" s="288"/>
      <c r="D8" s="288"/>
      <c r="F8" s="289"/>
    </row>
    <row r="9" spans="1:21" ht="15" customHeight="1" x14ac:dyDescent="0.25">
      <c r="A9" s="11" t="s">
        <v>200</v>
      </c>
      <c r="B9" s="181">
        <f>'[1]Loss Expenses Paid YTD-16'!K27</f>
        <v>24470</v>
      </c>
      <c r="C9" s="181">
        <f>'[1]Loss Expenses Paid YTD-16'!K21</f>
        <v>186065</v>
      </c>
      <c r="D9" s="181">
        <f>'[1]Loss Expenses Paid YTD-16'!K15</f>
        <v>8160</v>
      </c>
      <c r="E9" s="211">
        <f>'[1]Loss Expenses Paid YTD-16'!K9</f>
        <v>0</v>
      </c>
      <c r="F9" s="181">
        <f>SUM(B9:E9)</f>
        <v>218695</v>
      </c>
      <c r="G9" s="160"/>
      <c r="H9" s="290"/>
      <c r="I9" s="290"/>
      <c r="J9" s="290"/>
      <c r="K9" s="290"/>
      <c r="L9" s="290"/>
      <c r="M9" s="290"/>
      <c r="N9" s="290"/>
      <c r="O9" s="290"/>
      <c r="P9" s="290"/>
      <c r="Q9" s="290"/>
      <c r="R9" s="290"/>
      <c r="S9" s="290"/>
      <c r="T9" s="290"/>
      <c r="U9" s="290"/>
    </row>
    <row r="10" spans="1:21" s="210" customFormat="1" ht="15" customHeight="1" x14ac:dyDescent="0.2">
      <c r="A10" s="210" t="s">
        <v>201</v>
      </c>
      <c r="B10" s="291">
        <f>'[1]Loss Expenses Paid YTD-16'!K28</f>
        <v>5815</v>
      </c>
      <c r="C10" s="291">
        <f>'[1]Loss Expenses Paid YTD-16'!K22</f>
        <v>85121</v>
      </c>
      <c r="D10" s="291">
        <f>'[1]Loss Expenses Paid YTD-16'!K16</f>
        <v>9891</v>
      </c>
      <c r="E10" s="291">
        <f>'[1]Loss Expenses Paid YTD-16'!K10</f>
        <v>14555</v>
      </c>
      <c r="F10" s="227">
        <f>SUM(B10:E10)</f>
        <v>115382</v>
      </c>
      <c r="G10" s="160"/>
      <c r="H10" s="292"/>
      <c r="I10" s="292"/>
      <c r="J10" s="292"/>
      <c r="K10" s="292"/>
      <c r="L10" s="292"/>
      <c r="M10" s="292"/>
      <c r="N10" s="292"/>
      <c r="O10" s="292"/>
      <c r="P10" s="292"/>
      <c r="Q10" s="292"/>
      <c r="R10" s="292"/>
      <c r="S10" s="292"/>
      <c r="T10" s="292"/>
      <c r="U10" s="292"/>
    </row>
    <row r="11" spans="1:21" s="210" customFormat="1" ht="15" customHeight="1" x14ac:dyDescent="0.25">
      <c r="A11" s="210" t="s">
        <v>202</v>
      </c>
      <c r="B11" s="211">
        <f>'[1]Loss Expenses Paid YTD-16'!K29</f>
        <v>0</v>
      </c>
      <c r="C11" s="211">
        <f>'[1]Loss Expenses Paid YTD-16'!K23</f>
        <v>0</v>
      </c>
      <c r="D11" s="211">
        <f>'[1]Loss Expenses Paid YTD-16'!K17</f>
        <v>0</v>
      </c>
      <c r="E11" s="211">
        <f>'[1]Loss Expenses Paid YTD-16'!K11</f>
        <v>0</v>
      </c>
      <c r="F11" s="211">
        <f>SUM(B11:E11)</f>
        <v>0</v>
      </c>
      <c r="G11" s="160"/>
      <c r="H11" s="292"/>
      <c r="I11" s="292"/>
      <c r="J11" s="292"/>
      <c r="K11" s="292"/>
      <c r="L11" s="292"/>
      <c r="M11" s="292"/>
      <c r="N11" s="292"/>
      <c r="O11" s="292"/>
      <c r="P11" s="292"/>
      <c r="Q11" s="292"/>
      <c r="R11" s="292"/>
      <c r="S11" s="292"/>
      <c r="T11" s="292"/>
      <c r="U11" s="292"/>
    </row>
    <row r="12" spans="1:21" s="210" customFormat="1" ht="15" customHeight="1" thickBot="1" x14ac:dyDescent="0.3">
      <c r="A12" s="293" t="s">
        <v>163</v>
      </c>
      <c r="B12" s="215">
        <f>SUM(B9:B11)</f>
        <v>30285</v>
      </c>
      <c r="C12" s="215">
        <f>SUM(C9:C11)</f>
        <v>271186</v>
      </c>
      <c r="D12" s="215">
        <f>SUM(D9:D11)</f>
        <v>18051</v>
      </c>
      <c r="E12" s="294">
        <f>SUM(E9:E11)</f>
        <v>14555</v>
      </c>
      <c r="F12" s="216">
        <f>SUM(F9:F11)</f>
        <v>334077</v>
      </c>
      <c r="G12" s="169"/>
      <c r="H12" s="292"/>
      <c r="I12" s="292"/>
      <c r="J12" s="292"/>
      <c r="K12" s="292"/>
      <c r="L12" s="292"/>
      <c r="M12" s="292"/>
      <c r="N12" s="292"/>
      <c r="O12" s="292"/>
      <c r="P12" s="292"/>
      <c r="Q12" s="292"/>
      <c r="R12" s="292"/>
      <c r="S12" s="292"/>
      <c r="T12" s="292"/>
      <c r="U12" s="292"/>
    </row>
    <row r="13" spans="1:21" s="210" customFormat="1" ht="15" customHeight="1" thickTop="1" x14ac:dyDescent="0.2">
      <c r="B13" s="213"/>
      <c r="C13" s="213"/>
      <c r="D13" s="213"/>
      <c r="E13" s="160"/>
      <c r="F13" s="76"/>
      <c r="H13" s="292"/>
      <c r="I13" s="292"/>
      <c r="J13" s="292"/>
      <c r="K13" s="292"/>
      <c r="L13" s="292"/>
      <c r="M13" s="292"/>
      <c r="N13" s="292"/>
      <c r="O13" s="292"/>
      <c r="P13" s="292"/>
      <c r="Q13" s="292"/>
      <c r="R13" s="292"/>
      <c r="S13" s="292"/>
      <c r="T13" s="292"/>
      <c r="U13" s="292"/>
    </row>
    <row r="14" spans="1:21" s="210" customFormat="1" ht="30" customHeight="1" x14ac:dyDescent="0.25">
      <c r="A14" s="295" t="s">
        <v>203</v>
      </c>
      <c r="B14" s="213"/>
      <c r="C14" s="213"/>
      <c r="D14" s="213"/>
      <c r="E14" s="160"/>
      <c r="F14" s="169"/>
      <c r="G14" s="160"/>
      <c r="H14" s="292"/>
      <c r="I14" s="292"/>
      <c r="J14" s="292"/>
      <c r="K14" s="292"/>
      <c r="L14" s="292"/>
      <c r="M14" s="292"/>
      <c r="N14" s="292"/>
      <c r="O14" s="292"/>
      <c r="P14" s="292"/>
      <c r="Q14" s="292"/>
      <c r="R14" s="292"/>
      <c r="S14" s="292"/>
      <c r="T14" s="292"/>
      <c r="U14" s="292"/>
    </row>
    <row r="15" spans="1:21" s="210" customFormat="1" ht="15" customHeight="1" x14ac:dyDescent="0.25">
      <c r="A15" s="11" t="s">
        <v>200</v>
      </c>
      <c r="B15" s="227">
        <f>'[1]Unpaid Loss Expense Reserves-14'!B22</f>
        <v>83197</v>
      </c>
      <c r="C15" s="227">
        <f>'[1]Unpaid Loss Expense Reserves-14'!C22</f>
        <v>100407</v>
      </c>
      <c r="D15" s="227">
        <f>'[1]Unpaid Loss Expense Reserves-14'!D22</f>
        <v>44077</v>
      </c>
      <c r="E15" s="211">
        <f>'[1]Unpaid Loss Expense Reserves-14'!E22</f>
        <v>0</v>
      </c>
      <c r="F15" s="227">
        <f>SUM(B15:E15)</f>
        <v>227681</v>
      </c>
      <c r="G15" s="160"/>
      <c r="H15" s="292"/>
      <c r="I15" s="292"/>
      <c r="J15" s="292"/>
      <c r="K15" s="292"/>
      <c r="L15" s="292"/>
      <c r="M15" s="292"/>
      <c r="N15" s="292"/>
      <c r="O15" s="292"/>
      <c r="P15" s="292"/>
      <c r="Q15" s="292"/>
      <c r="R15" s="292"/>
      <c r="S15" s="292"/>
      <c r="T15" s="292"/>
      <c r="U15" s="292"/>
    </row>
    <row r="16" spans="1:21" s="210" customFormat="1" ht="15" customHeight="1" x14ac:dyDescent="0.2">
      <c r="A16" s="210" t="s">
        <v>201</v>
      </c>
      <c r="B16" s="227">
        <f>'[1]Unpaid Loss Expense Reserves-14'!B23</f>
        <v>13022</v>
      </c>
      <c r="C16" s="227">
        <f>'[1]Unpaid Loss Expense Reserves-14'!C23</f>
        <v>26618</v>
      </c>
      <c r="D16" s="227">
        <f>'[1]Unpaid Loss Expense Reserves-14'!D23</f>
        <v>1102</v>
      </c>
      <c r="E16" s="227">
        <f>'[1]Unpaid Loss Expense Reserves-14'!E23</f>
        <v>10612</v>
      </c>
      <c r="F16" s="227">
        <f>SUM(B16:E16)</f>
        <v>51354</v>
      </c>
      <c r="G16" s="160"/>
      <c r="H16" s="292"/>
      <c r="I16" s="292"/>
      <c r="J16" s="292"/>
      <c r="K16" s="292"/>
      <c r="L16" s="292"/>
      <c r="M16" s="292"/>
      <c r="N16" s="292"/>
      <c r="O16" s="292"/>
      <c r="P16" s="292"/>
      <c r="Q16" s="292"/>
      <c r="R16" s="292"/>
      <c r="S16" s="292"/>
      <c r="T16" s="292"/>
      <c r="U16" s="292"/>
    </row>
    <row r="17" spans="1:22" s="210" customFormat="1" ht="15" customHeight="1" x14ac:dyDescent="0.25">
      <c r="A17" s="210" t="s">
        <v>202</v>
      </c>
      <c r="B17" s="211">
        <f>'[1]Unpaid Loss Expense Reserves-14'!B24</f>
        <v>0</v>
      </c>
      <c r="C17" s="211">
        <f>'[1]Unpaid Loss Expense Reserves-14'!C24</f>
        <v>0</v>
      </c>
      <c r="D17" s="211">
        <f>'[1]Unpaid Loss Expense Reserves-14'!D24</f>
        <v>0</v>
      </c>
      <c r="E17" s="211">
        <f>'[1]Unpaid Loss Expense Reserves-14'!E24</f>
        <v>0</v>
      </c>
      <c r="F17" s="211">
        <f>SUM(B17:E17)</f>
        <v>0</v>
      </c>
      <c r="G17" s="160"/>
      <c r="H17" s="292"/>
      <c r="I17" s="292"/>
      <c r="J17" s="292"/>
      <c r="K17" s="292"/>
      <c r="L17" s="292"/>
      <c r="M17" s="292"/>
      <c r="N17" s="292"/>
      <c r="O17" s="292"/>
      <c r="P17" s="292"/>
      <c r="Q17" s="292"/>
      <c r="R17" s="292"/>
      <c r="S17" s="292"/>
      <c r="T17" s="292"/>
      <c r="U17" s="292"/>
    </row>
    <row r="18" spans="1:22" s="210" customFormat="1" ht="15" customHeight="1" thickBot="1" x14ac:dyDescent="0.3">
      <c r="A18" s="293" t="s">
        <v>163</v>
      </c>
      <c r="B18" s="215">
        <f>SUM(B15:B17)</f>
        <v>96219</v>
      </c>
      <c r="C18" s="215">
        <f>SUM(C15:C17)</f>
        <v>127025</v>
      </c>
      <c r="D18" s="215">
        <f>SUM(D15:D17)</f>
        <v>45179</v>
      </c>
      <c r="E18" s="215">
        <f>SUM(E15:E17)</f>
        <v>10612</v>
      </c>
      <c r="F18" s="216">
        <f>SUM(F15:F17)</f>
        <v>279035</v>
      </c>
      <c r="G18" s="169"/>
      <c r="H18" s="292"/>
      <c r="I18" s="292"/>
      <c r="J18" s="292"/>
      <c r="K18" s="292"/>
      <c r="L18" s="292"/>
      <c r="M18" s="292"/>
      <c r="N18" s="292"/>
      <c r="O18" s="292"/>
      <c r="P18" s="292"/>
      <c r="Q18" s="292"/>
      <c r="R18" s="292"/>
      <c r="S18" s="292"/>
      <c r="T18" s="292"/>
      <c r="U18" s="292"/>
    </row>
    <row r="19" spans="1:22" s="210" customFormat="1" ht="15" customHeight="1" thickTop="1" x14ac:dyDescent="0.25">
      <c r="B19" s="213"/>
      <c r="C19" s="213"/>
      <c r="D19" s="213"/>
      <c r="E19" s="160"/>
      <c r="F19" s="76"/>
      <c r="G19" s="296"/>
      <c r="H19" s="292"/>
      <c r="I19" s="292"/>
      <c r="J19" s="292"/>
      <c r="K19" s="292"/>
      <c r="L19" s="292"/>
      <c r="M19" s="292"/>
      <c r="N19" s="292"/>
      <c r="O19" s="292"/>
      <c r="P19" s="292"/>
      <c r="Q19" s="292"/>
      <c r="R19" s="292"/>
      <c r="S19" s="292"/>
      <c r="T19" s="292"/>
      <c r="U19" s="292"/>
    </row>
    <row r="20" spans="1:22" s="210" customFormat="1" ht="30" customHeight="1" x14ac:dyDescent="0.25">
      <c r="A20" s="295" t="s">
        <v>207</v>
      </c>
      <c r="B20" s="297"/>
      <c r="C20" s="297"/>
      <c r="D20" s="297"/>
      <c r="E20" s="298"/>
      <c r="F20" s="169"/>
      <c r="G20" s="160"/>
      <c r="H20" s="292"/>
      <c r="I20" s="292"/>
      <c r="J20" s="292"/>
      <c r="K20" s="292"/>
      <c r="L20" s="292"/>
      <c r="M20" s="292"/>
      <c r="N20" s="292"/>
      <c r="O20" s="292"/>
      <c r="P20" s="292"/>
      <c r="Q20" s="292"/>
      <c r="R20" s="292"/>
      <c r="S20" s="292"/>
      <c r="T20" s="292"/>
      <c r="U20" s="292"/>
    </row>
    <row r="21" spans="1:22" s="210" customFormat="1" ht="15" customHeight="1" x14ac:dyDescent="0.25">
      <c r="A21" s="11" t="s">
        <v>200</v>
      </c>
      <c r="B21" s="169">
        <v>0</v>
      </c>
      <c r="C21" s="227">
        <v>112079</v>
      </c>
      <c r="D21" s="227">
        <v>43855</v>
      </c>
      <c r="E21" s="211">
        <v>0</v>
      </c>
      <c r="F21" s="227">
        <f>SUM(B21:E21)</f>
        <v>155934</v>
      </c>
      <c r="G21" s="160"/>
      <c r="H21" s="292"/>
      <c r="I21" s="292"/>
      <c r="J21" s="292"/>
      <c r="K21" s="292"/>
      <c r="L21" s="292"/>
      <c r="M21" s="292"/>
      <c r="N21" s="292"/>
      <c r="O21" s="292"/>
      <c r="P21" s="292"/>
      <c r="Q21" s="292"/>
      <c r="R21" s="292"/>
      <c r="S21" s="292"/>
      <c r="T21" s="292"/>
      <c r="U21" s="292"/>
    </row>
    <row r="22" spans="1:22" s="210" customFormat="1" ht="15" customHeight="1" x14ac:dyDescent="0.25">
      <c r="A22" s="210" t="s">
        <v>205</v>
      </c>
      <c r="B22" s="169">
        <v>0</v>
      </c>
      <c r="C22" s="227">
        <v>32580</v>
      </c>
      <c r="D22" s="227">
        <v>39470</v>
      </c>
      <c r="E22" s="227">
        <v>28078</v>
      </c>
      <c r="F22" s="227">
        <f>SUM(B22:E22)</f>
        <v>100128</v>
      </c>
      <c r="G22" s="160"/>
      <c r="H22" s="292"/>
      <c r="I22" s="292"/>
      <c r="J22" s="292"/>
      <c r="K22" s="292"/>
      <c r="L22" s="292"/>
      <c r="M22" s="292"/>
      <c r="N22" s="292"/>
      <c r="O22" s="292"/>
      <c r="P22" s="292"/>
      <c r="Q22" s="292"/>
      <c r="R22" s="292"/>
      <c r="S22" s="292"/>
      <c r="T22" s="292"/>
      <c r="U22" s="292"/>
    </row>
    <row r="23" spans="1:22" s="210" customFormat="1" ht="15" customHeight="1" x14ac:dyDescent="0.25">
      <c r="A23" s="210" t="s">
        <v>202</v>
      </c>
      <c r="B23" s="169">
        <v>0</v>
      </c>
      <c r="C23" s="169">
        <v>0</v>
      </c>
      <c r="D23" s="169">
        <v>0</v>
      </c>
      <c r="E23" s="169">
        <v>0</v>
      </c>
      <c r="F23" s="211">
        <f>SUM(B23:E23)</f>
        <v>0</v>
      </c>
      <c r="G23" s="160"/>
      <c r="H23" s="292"/>
      <c r="I23" s="292"/>
      <c r="J23" s="292"/>
      <c r="K23" s="292"/>
      <c r="L23" s="292"/>
      <c r="M23" s="292"/>
      <c r="N23" s="292"/>
      <c r="O23" s="292"/>
      <c r="P23" s="292"/>
      <c r="Q23" s="292"/>
      <c r="R23" s="292"/>
      <c r="S23" s="292"/>
      <c r="T23" s="292"/>
      <c r="U23" s="292"/>
    </row>
    <row r="24" spans="1:22" s="210" customFormat="1" ht="15" customHeight="1" thickBot="1" x14ac:dyDescent="0.3">
      <c r="A24" s="293" t="s">
        <v>163</v>
      </c>
      <c r="B24" s="301">
        <f>SUM(B21:B23)</f>
        <v>0</v>
      </c>
      <c r="C24" s="215">
        <f t="shared" ref="C24:E24" si="0">SUM(C21:C23)</f>
        <v>144659</v>
      </c>
      <c r="D24" s="215">
        <f t="shared" si="0"/>
        <v>83325</v>
      </c>
      <c r="E24" s="215">
        <f t="shared" si="0"/>
        <v>28078</v>
      </c>
      <c r="F24" s="216">
        <f>SUM(F21:F23)</f>
        <v>256062</v>
      </c>
      <c r="G24" s="169"/>
      <c r="H24" s="292"/>
      <c r="I24" s="292"/>
      <c r="J24" s="292"/>
      <c r="K24" s="292"/>
      <c r="L24" s="292"/>
      <c r="M24" s="292"/>
      <c r="N24" s="292"/>
      <c r="O24" s="292"/>
      <c r="P24" s="292"/>
      <c r="Q24" s="292"/>
      <c r="R24" s="292"/>
      <c r="S24" s="292"/>
      <c r="T24" s="292"/>
      <c r="U24" s="292"/>
    </row>
    <row r="25" spans="1:22" s="219" customFormat="1" ht="15" customHeight="1" thickTop="1" x14ac:dyDescent="0.2">
      <c r="B25" s="297"/>
      <c r="C25" s="297"/>
      <c r="D25" s="297"/>
      <c r="E25" s="297"/>
      <c r="F25" s="297"/>
      <c r="G25" s="299"/>
      <c r="H25" s="300"/>
      <c r="I25" s="300"/>
      <c r="J25" s="300"/>
      <c r="K25" s="300"/>
      <c r="L25" s="300"/>
      <c r="M25" s="300"/>
      <c r="N25" s="300"/>
      <c r="O25" s="300"/>
      <c r="P25" s="300"/>
      <c r="Q25" s="300"/>
      <c r="R25" s="300"/>
      <c r="S25" s="300"/>
      <c r="T25" s="300"/>
      <c r="U25" s="300"/>
    </row>
    <row r="26" spans="1:22" s="210" customFormat="1" ht="30" customHeight="1" x14ac:dyDescent="0.25">
      <c r="A26" s="295" t="s">
        <v>206</v>
      </c>
      <c r="B26" s="213"/>
      <c r="C26" s="213"/>
      <c r="D26" s="213"/>
      <c r="E26" s="213"/>
      <c r="F26" s="213"/>
      <c r="G26" s="160"/>
      <c r="H26" s="292"/>
      <c r="I26" s="292"/>
      <c r="J26" s="292"/>
      <c r="K26" s="292"/>
      <c r="L26" s="292"/>
      <c r="M26" s="292"/>
      <c r="N26" s="292"/>
      <c r="O26" s="292"/>
      <c r="P26" s="292"/>
      <c r="Q26" s="292"/>
      <c r="R26" s="292"/>
      <c r="S26" s="292"/>
      <c r="T26" s="292"/>
      <c r="U26" s="292"/>
    </row>
    <row r="27" spans="1:22" s="210" customFormat="1" ht="15" customHeight="1" x14ac:dyDescent="0.25">
      <c r="A27" s="210" t="s">
        <v>200</v>
      </c>
      <c r="B27" s="227">
        <f t="shared" ref="B27:E29" si="1">B9+B15-B21</f>
        <v>107667</v>
      </c>
      <c r="C27" s="227">
        <f t="shared" si="1"/>
        <v>174393</v>
      </c>
      <c r="D27" s="203">
        <f t="shared" si="1"/>
        <v>8382</v>
      </c>
      <c r="E27" s="211">
        <f t="shared" si="1"/>
        <v>0</v>
      </c>
      <c r="F27" s="227">
        <f>SUM(B27:E27)</f>
        <v>290442</v>
      </c>
      <c r="G27" s="160"/>
      <c r="H27" s="292"/>
      <c r="I27" s="292"/>
      <c r="J27" s="292"/>
      <c r="K27" s="292"/>
      <c r="L27" s="292"/>
      <c r="M27" s="292"/>
      <c r="N27" s="292"/>
      <c r="O27" s="292"/>
      <c r="P27" s="292"/>
      <c r="Q27" s="292"/>
      <c r="R27" s="292"/>
      <c r="S27" s="292"/>
      <c r="T27" s="292"/>
      <c r="U27" s="292"/>
    </row>
    <row r="28" spans="1:22" s="210" customFormat="1" ht="15" customHeight="1" x14ac:dyDescent="0.2">
      <c r="A28" s="210" t="s">
        <v>201</v>
      </c>
      <c r="B28" s="227">
        <f t="shared" si="1"/>
        <v>18837</v>
      </c>
      <c r="C28" s="227">
        <f t="shared" si="1"/>
        <v>79159</v>
      </c>
      <c r="D28" s="203">
        <f t="shared" si="1"/>
        <v>-28477</v>
      </c>
      <c r="E28" s="203">
        <f t="shared" si="1"/>
        <v>-2911</v>
      </c>
      <c r="F28" s="227">
        <f>SUM(B28:E28)</f>
        <v>66608</v>
      </c>
      <c r="G28" s="160"/>
      <c r="H28" s="292"/>
      <c r="I28" s="292"/>
      <c r="J28" s="292"/>
      <c r="K28" s="292"/>
      <c r="L28" s="292"/>
      <c r="M28" s="292"/>
      <c r="N28" s="292"/>
      <c r="O28" s="292"/>
      <c r="P28" s="292"/>
      <c r="Q28" s="292"/>
      <c r="R28" s="292"/>
      <c r="S28" s="292"/>
      <c r="T28" s="292"/>
      <c r="U28" s="292"/>
    </row>
    <row r="29" spans="1:22" s="210" customFormat="1" ht="15" customHeight="1" x14ac:dyDescent="0.25">
      <c r="A29" s="210" t="s">
        <v>202</v>
      </c>
      <c r="B29" s="169">
        <f t="shared" si="1"/>
        <v>0</v>
      </c>
      <c r="C29" s="169">
        <f t="shared" si="1"/>
        <v>0</v>
      </c>
      <c r="D29" s="169">
        <f t="shared" si="1"/>
        <v>0</v>
      </c>
      <c r="E29" s="169">
        <f t="shared" si="1"/>
        <v>0</v>
      </c>
      <c r="F29" s="169">
        <f>SUM(B29:E29)</f>
        <v>0</v>
      </c>
      <c r="G29" s="160"/>
      <c r="H29" s="292"/>
      <c r="I29" s="292"/>
      <c r="J29" s="292"/>
      <c r="K29" s="292"/>
      <c r="L29" s="292"/>
      <c r="M29" s="292"/>
      <c r="N29" s="292"/>
      <c r="O29" s="292"/>
      <c r="P29" s="292"/>
      <c r="Q29" s="292"/>
      <c r="R29" s="292"/>
      <c r="S29" s="292"/>
      <c r="T29" s="292"/>
      <c r="U29" s="292"/>
    </row>
    <row r="30" spans="1:22" ht="15" customHeight="1" thickBot="1" x14ac:dyDescent="0.3">
      <c r="A30" s="48" t="s">
        <v>163</v>
      </c>
      <c r="B30" s="267">
        <f>SUM(B27:B29)</f>
        <v>126504</v>
      </c>
      <c r="C30" s="267">
        <f>SUM(C27:C29)</f>
        <v>253552</v>
      </c>
      <c r="D30" s="267">
        <f>SUM(D27:D29)</f>
        <v>-20095</v>
      </c>
      <c r="E30" s="267">
        <f>SUM(E27:E29)</f>
        <v>-2911</v>
      </c>
      <c r="F30" s="267">
        <f>SUM(F27:F29)</f>
        <v>357050</v>
      </c>
      <c r="G30" s="160"/>
      <c r="H30" s="290"/>
      <c r="I30" s="290"/>
      <c r="J30" s="290"/>
      <c r="K30" s="290"/>
      <c r="L30" s="290"/>
      <c r="M30" s="290"/>
      <c r="N30" s="290"/>
      <c r="O30" s="290"/>
      <c r="P30" s="290"/>
      <c r="Q30" s="290"/>
      <c r="R30" s="290"/>
      <c r="S30" s="290"/>
      <c r="T30" s="290"/>
      <c r="U30" s="290"/>
    </row>
    <row r="31" spans="1:22" ht="15" customHeight="1" thickTop="1" x14ac:dyDescent="0.2">
      <c r="B31" s="212"/>
      <c r="C31" s="212"/>
      <c r="D31" s="212"/>
      <c r="F31" s="160"/>
      <c r="H31" s="290"/>
      <c r="I31" s="290"/>
      <c r="J31" s="290"/>
      <c r="K31" s="290"/>
      <c r="L31" s="290"/>
      <c r="M31" s="290"/>
      <c r="N31" s="290"/>
      <c r="O31" s="290"/>
      <c r="P31" s="290"/>
      <c r="Q31" s="290"/>
      <c r="R31" s="290"/>
      <c r="S31" s="290"/>
      <c r="T31" s="290"/>
      <c r="U31" s="290"/>
      <c r="V31" s="290"/>
    </row>
    <row r="32" spans="1:22" s="76" customFormat="1" ht="15" customHeight="1" x14ac:dyDescent="0.2">
      <c r="B32" s="212"/>
      <c r="C32" s="212"/>
      <c r="D32" s="212"/>
      <c r="G32" s="160"/>
      <c r="H32" s="160"/>
      <c r="I32" s="160"/>
      <c r="J32" s="160"/>
      <c r="K32" s="160"/>
      <c r="L32" s="160"/>
      <c r="M32" s="160"/>
      <c r="N32" s="160"/>
      <c r="O32" s="160"/>
      <c r="P32" s="160"/>
      <c r="Q32" s="160"/>
      <c r="R32" s="160"/>
      <c r="S32" s="160"/>
      <c r="T32" s="160"/>
      <c r="U32" s="160"/>
      <c r="V32" s="160"/>
    </row>
    <row r="33" spans="2:22" ht="15" customHeight="1" x14ac:dyDescent="0.2">
      <c r="B33" s="212"/>
      <c r="C33" s="212"/>
      <c r="D33" s="212"/>
      <c r="F33" s="160"/>
      <c r="G33" s="160"/>
      <c r="H33" s="290"/>
      <c r="I33" s="290"/>
      <c r="J33" s="290"/>
      <c r="K33" s="290"/>
      <c r="L33" s="290"/>
      <c r="M33" s="290"/>
      <c r="N33" s="290"/>
      <c r="O33" s="290"/>
      <c r="P33" s="290"/>
      <c r="Q33" s="290"/>
      <c r="R33" s="290"/>
      <c r="S33" s="290"/>
      <c r="T33" s="290"/>
      <c r="U33" s="290"/>
      <c r="V33" s="290"/>
    </row>
    <row r="34" spans="2:22" ht="15" customHeight="1" x14ac:dyDescent="0.2">
      <c r="B34" s="212"/>
      <c r="C34" s="212"/>
      <c r="D34" s="212"/>
      <c r="F34" s="160"/>
      <c r="G34" s="160"/>
      <c r="H34" s="290"/>
      <c r="I34" s="290"/>
      <c r="J34" s="290"/>
      <c r="K34" s="290"/>
      <c r="L34" s="290"/>
      <c r="M34" s="290"/>
      <c r="N34" s="290"/>
      <c r="O34" s="290"/>
      <c r="P34" s="290"/>
      <c r="Q34" s="290"/>
      <c r="R34" s="290"/>
      <c r="S34" s="290"/>
      <c r="T34" s="290"/>
      <c r="U34" s="290"/>
      <c r="V34" s="290"/>
    </row>
    <row r="35" spans="2:22" ht="15" customHeight="1" x14ac:dyDescent="0.2">
      <c r="B35" s="212"/>
      <c r="C35" s="212"/>
      <c r="D35" s="212"/>
      <c r="F35" s="160"/>
      <c r="G35" s="160"/>
      <c r="H35" s="290"/>
      <c r="I35" s="290"/>
      <c r="J35" s="290"/>
      <c r="K35" s="290"/>
      <c r="L35" s="290"/>
      <c r="M35" s="290"/>
      <c r="N35" s="290"/>
      <c r="O35" s="290"/>
      <c r="P35" s="290"/>
      <c r="Q35" s="290"/>
      <c r="R35" s="290"/>
      <c r="S35" s="290"/>
      <c r="T35" s="290"/>
      <c r="U35" s="290"/>
      <c r="V35" s="290"/>
    </row>
    <row r="36" spans="2:22" ht="15" customHeight="1" x14ac:dyDescent="0.2">
      <c r="B36" s="212"/>
      <c r="C36" s="212"/>
      <c r="D36" s="212"/>
      <c r="F36" s="160"/>
      <c r="G36" s="160"/>
      <c r="H36" s="290"/>
      <c r="I36" s="290"/>
      <c r="J36" s="290"/>
      <c r="K36" s="290"/>
      <c r="L36" s="290"/>
      <c r="M36" s="290"/>
      <c r="N36" s="290"/>
      <c r="O36" s="290"/>
      <c r="P36" s="290"/>
      <c r="Q36" s="290"/>
      <c r="R36" s="290"/>
      <c r="S36" s="290"/>
      <c r="T36" s="290"/>
      <c r="U36" s="290"/>
      <c r="V36" s="290"/>
    </row>
    <row r="37" spans="2:22" ht="15" customHeight="1" x14ac:dyDescent="0.2">
      <c r="B37" s="212"/>
      <c r="C37" s="212"/>
      <c r="D37" s="212"/>
      <c r="F37" s="160"/>
      <c r="G37" s="160"/>
      <c r="H37" s="290"/>
      <c r="I37" s="290"/>
      <c r="J37" s="290"/>
      <c r="K37" s="290"/>
      <c r="L37" s="290"/>
      <c r="M37" s="290"/>
      <c r="N37" s="290"/>
      <c r="O37" s="290"/>
      <c r="P37" s="290"/>
      <c r="Q37" s="290"/>
      <c r="R37" s="290"/>
      <c r="S37" s="290"/>
      <c r="T37" s="290"/>
      <c r="U37" s="290"/>
      <c r="V37" s="290"/>
    </row>
    <row r="38" spans="2:22" ht="15" customHeight="1" x14ac:dyDescent="0.25">
      <c r="F38" s="160" t="s">
        <v>106</v>
      </c>
      <c r="G38" s="160"/>
      <c r="H38" s="290"/>
      <c r="I38" s="290"/>
      <c r="J38" s="290"/>
      <c r="K38" s="290"/>
      <c r="L38" s="290"/>
      <c r="M38" s="290"/>
      <c r="N38" s="290"/>
      <c r="O38" s="290"/>
      <c r="P38" s="290"/>
      <c r="Q38" s="290"/>
      <c r="R38" s="290"/>
      <c r="S38" s="290"/>
      <c r="T38" s="290"/>
      <c r="U38" s="290"/>
      <c r="V38" s="290"/>
    </row>
    <row r="39" spans="2:22" ht="15" customHeight="1" x14ac:dyDescent="0.25">
      <c r="F39" s="160"/>
      <c r="G39" s="160"/>
      <c r="H39" s="290"/>
      <c r="I39" s="290"/>
      <c r="J39" s="290"/>
      <c r="K39" s="290"/>
      <c r="L39" s="290"/>
      <c r="M39" s="290"/>
      <c r="N39" s="290"/>
      <c r="O39" s="290"/>
      <c r="P39" s="290"/>
      <c r="Q39" s="290"/>
      <c r="R39" s="290"/>
      <c r="S39" s="290"/>
      <c r="T39" s="290"/>
      <c r="U39" s="290"/>
      <c r="V39" s="290"/>
    </row>
    <row r="40" spans="2:22" ht="15" customHeight="1" x14ac:dyDescent="0.25">
      <c r="F40" s="160"/>
      <c r="G40" s="160"/>
      <c r="H40" s="290"/>
      <c r="I40" s="290"/>
      <c r="J40" s="290"/>
      <c r="K40" s="290"/>
      <c r="L40" s="290"/>
      <c r="M40" s="290"/>
      <c r="N40" s="290"/>
      <c r="O40" s="290"/>
      <c r="P40" s="290"/>
      <c r="Q40" s="290"/>
      <c r="R40" s="290"/>
      <c r="S40" s="290"/>
      <c r="T40" s="290"/>
      <c r="U40" s="290"/>
      <c r="V40" s="290"/>
    </row>
    <row r="41" spans="2:22" ht="15" customHeight="1" x14ac:dyDescent="0.25">
      <c r="F41" s="160"/>
      <c r="G41" s="160"/>
      <c r="H41" s="290"/>
      <c r="I41" s="290"/>
      <c r="J41" s="290"/>
      <c r="K41" s="290"/>
      <c r="L41" s="290"/>
      <c r="M41" s="290"/>
      <c r="N41" s="290"/>
      <c r="O41" s="290"/>
      <c r="P41" s="290"/>
      <c r="Q41" s="290"/>
      <c r="R41" s="290"/>
      <c r="S41" s="290"/>
      <c r="T41" s="290"/>
      <c r="U41" s="290"/>
      <c r="V41" s="290"/>
    </row>
    <row r="42" spans="2:22" ht="15" customHeight="1" x14ac:dyDescent="0.25">
      <c r="F42" s="160"/>
      <c r="G42" s="160"/>
      <c r="H42" s="290"/>
      <c r="I42" s="290"/>
      <c r="J42" s="290"/>
      <c r="K42" s="290"/>
      <c r="L42" s="290"/>
      <c r="M42" s="290"/>
      <c r="N42" s="290"/>
      <c r="O42" s="290"/>
      <c r="P42" s="290"/>
      <c r="Q42" s="290"/>
      <c r="R42" s="290"/>
      <c r="S42" s="290"/>
      <c r="T42" s="290"/>
      <c r="U42" s="290"/>
      <c r="V42" s="290"/>
    </row>
    <row r="43" spans="2:22" ht="15" customHeight="1" x14ac:dyDescent="0.25">
      <c r="F43" s="160"/>
      <c r="G43" s="160"/>
      <c r="H43" s="290"/>
      <c r="I43" s="290"/>
      <c r="J43" s="290"/>
      <c r="K43" s="290"/>
      <c r="L43" s="290"/>
      <c r="M43" s="290"/>
      <c r="N43" s="290"/>
      <c r="O43" s="290"/>
      <c r="P43" s="290"/>
      <c r="Q43" s="290"/>
      <c r="R43" s="290"/>
      <c r="S43" s="290"/>
      <c r="T43" s="290"/>
      <c r="U43" s="290"/>
      <c r="V43" s="290"/>
    </row>
    <row r="44" spans="2:22" ht="15" customHeight="1" x14ac:dyDescent="0.25">
      <c r="F44" s="160"/>
      <c r="G44" s="160"/>
      <c r="H44" s="290"/>
      <c r="I44" s="290"/>
      <c r="J44" s="290"/>
      <c r="K44" s="290"/>
      <c r="L44" s="290"/>
      <c r="M44" s="290"/>
      <c r="N44" s="290"/>
      <c r="O44" s="290"/>
      <c r="P44" s="290"/>
      <c r="Q44" s="290"/>
      <c r="R44" s="290"/>
      <c r="S44" s="290"/>
      <c r="T44" s="290"/>
      <c r="U44" s="290"/>
      <c r="V44" s="290"/>
    </row>
    <row r="45" spans="2:22" ht="15" customHeight="1" x14ac:dyDescent="0.25">
      <c r="F45" s="160"/>
      <c r="G45" s="160"/>
      <c r="H45" s="290"/>
      <c r="I45" s="290"/>
      <c r="J45" s="290"/>
      <c r="K45" s="290"/>
      <c r="L45" s="290"/>
      <c r="M45" s="290"/>
      <c r="N45" s="290"/>
      <c r="O45" s="290"/>
      <c r="P45" s="290"/>
      <c r="Q45" s="290"/>
      <c r="R45" s="290"/>
      <c r="S45" s="290"/>
      <c r="T45" s="290"/>
      <c r="U45" s="290"/>
      <c r="V45" s="290"/>
    </row>
    <row r="46" spans="2:22" ht="15" customHeight="1" x14ac:dyDescent="0.25">
      <c r="F46" s="160"/>
      <c r="G46" s="160"/>
      <c r="H46" s="290"/>
      <c r="I46" s="290"/>
      <c r="J46" s="290"/>
      <c r="K46" s="290"/>
      <c r="L46" s="290"/>
      <c r="M46" s="290"/>
      <c r="N46" s="290"/>
      <c r="O46" s="290"/>
      <c r="P46" s="290"/>
      <c r="Q46" s="290"/>
      <c r="R46" s="290"/>
      <c r="S46" s="290"/>
      <c r="T46" s="290"/>
      <c r="U46" s="290"/>
      <c r="V46" s="290"/>
    </row>
    <row r="47" spans="2:22" ht="15" customHeight="1" x14ac:dyDescent="0.25">
      <c r="F47" s="160"/>
      <c r="G47" s="160"/>
      <c r="H47" s="290"/>
      <c r="I47" s="290"/>
      <c r="J47" s="290"/>
      <c r="K47" s="290"/>
      <c r="L47" s="290"/>
      <c r="M47" s="290"/>
      <c r="N47" s="290"/>
      <c r="O47" s="290"/>
      <c r="P47" s="290"/>
      <c r="Q47" s="290"/>
      <c r="R47" s="290"/>
      <c r="S47" s="290"/>
      <c r="T47" s="290"/>
      <c r="U47" s="290"/>
      <c r="V47" s="290"/>
    </row>
    <row r="48" spans="2:22" ht="15" customHeight="1" x14ac:dyDescent="0.25">
      <c r="F48" s="160"/>
      <c r="G48" s="160"/>
      <c r="H48" s="290"/>
      <c r="I48" s="290"/>
      <c r="J48" s="290"/>
      <c r="K48" s="290"/>
      <c r="L48" s="290"/>
      <c r="M48" s="290"/>
      <c r="N48" s="290"/>
      <c r="O48" s="290"/>
      <c r="P48" s="290"/>
      <c r="Q48" s="290"/>
      <c r="R48" s="290"/>
      <c r="S48" s="290"/>
      <c r="T48" s="290"/>
      <c r="U48" s="290"/>
      <c r="V48" s="290"/>
    </row>
    <row r="49" spans="6:22" s="11" customFormat="1" ht="15" customHeight="1" x14ac:dyDescent="0.2">
      <c r="F49" s="160"/>
      <c r="G49" s="160"/>
      <c r="H49" s="290"/>
      <c r="I49" s="290"/>
      <c r="J49" s="290"/>
      <c r="K49" s="290"/>
      <c r="L49" s="290"/>
      <c r="M49" s="290"/>
      <c r="N49" s="290"/>
      <c r="O49" s="290"/>
      <c r="P49" s="290"/>
      <c r="Q49" s="290"/>
      <c r="R49" s="290"/>
      <c r="S49" s="290"/>
      <c r="T49" s="290"/>
      <c r="U49" s="290"/>
      <c r="V49" s="290"/>
    </row>
    <row r="50" spans="6:22" s="11" customFormat="1" ht="15" customHeight="1" x14ac:dyDescent="0.2">
      <c r="F50" s="160"/>
      <c r="G50" s="160"/>
      <c r="H50" s="290"/>
      <c r="I50" s="290"/>
      <c r="J50" s="290"/>
      <c r="K50" s="290"/>
      <c r="L50" s="290"/>
      <c r="M50" s="290"/>
      <c r="N50" s="290"/>
      <c r="O50" s="290"/>
      <c r="P50" s="290"/>
      <c r="Q50" s="290"/>
      <c r="R50" s="290"/>
      <c r="S50" s="290"/>
      <c r="T50" s="290"/>
      <c r="U50" s="290"/>
      <c r="V50" s="290"/>
    </row>
    <row r="51" spans="6:22" s="11" customFormat="1" ht="15" customHeight="1" x14ac:dyDescent="0.2">
      <c r="F51" s="160"/>
      <c r="G51" s="160"/>
      <c r="H51" s="290"/>
      <c r="I51" s="290"/>
      <c r="J51" s="290"/>
      <c r="K51" s="290"/>
      <c r="L51" s="290"/>
      <c r="M51" s="290"/>
      <c r="N51" s="290"/>
      <c r="O51" s="290"/>
      <c r="P51" s="290"/>
      <c r="Q51" s="290"/>
      <c r="R51" s="290"/>
      <c r="S51" s="290"/>
      <c r="T51" s="290"/>
      <c r="U51" s="290"/>
      <c r="V51" s="290"/>
    </row>
    <row r="52" spans="6:22" s="11" customFormat="1" ht="15" customHeight="1" x14ac:dyDescent="0.2">
      <c r="F52" s="160"/>
      <c r="G52" s="160"/>
      <c r="H52" s="290"/>
      <c r="I52" s="290"/>
      <c r="J52" s="290"/>
      <c r="K52" s="290"/>
      <c r="L52" s="290"/>
      <c r="M52" s="290"/>
      <c r="N52" s="290"/>
      <c r="O52" s="290"/>
      <c r="P52" s="290"/>
      <c r="Q52" s="290"/>
      <c r="R52" s="290"/>
      <c r="S52" s="290"/>
      <c r="T52" s="290"/>
      <c r="U52" s="290"/>
      <c r="V52" s="290"/>
    </row>
    <row r="53" spans="6:22" s="11" customFormat="1" ht="15" customHeight="1" x14ac:dyDescent="0.2">
      <c r="F53" s="160"/>
      <c r="G53" s="160"/>
      <c r="H53" s="290"/>
      <c r="I53" s="290"/>
      <c r="J53" s="290"/>
      <c r="K53" s="290"/>
      <c r="L53" s="290"/>
      <c r="M53" s="290"/>
      <c r="N53" s="290"/>
      <c r="O53" s="290"/>
      <c r="P53" s="290"/>
      <c r="Q53" s="290"/>
      <c r="R53" s="290"/>
      <c r="S53" s="290"/>
      <c r="T53" s="290"/>
      <c r="U53" s="290"/>
      <c r="V53" s="290"/>
    </row>
    <row r="54" spans="6:22" s="11" customFormat="1" ht="15" customHeight="1" x14ac:dyDescent="0.2">
      <c r="F54" s="160"/>
      <c r="G54" s="160"/>
      <c r="H54" s="290"/>
      <c r="I54" s="290"/>
      <c r="J54" s="290"/>
      <c r="K54" s="290"/>
      <c r="L54" s="290"/>
      <c r="M54" s="290"/>
      <c r="N54" s="290"/>
      <c r="O54" s="290"/>
      <c r="P54" s="290"/>
      <c r="Q54" s="290"/>
      <c r="R54" s="290"/>
      <c r="S54" s="290"/>
      <c r="T54" s="290"/>
      <c r="U54" s="290"/>
      <c r="V54" s="290"/>
    </row>
    <row r="55" spans="6:22" s="11" customFormat="1" ht="15" customHeight="1" x14ac:dyDescent="0.2">
      <c r="F55" s="160"/>
      <c r="G55" s="160"/>
      <c r="H55" s="290"/>
      <c r="I55" s="290"/>
      <c r="J55" s="290"/>
      <c r="K55" s="290"/>
      <c r="L55" s="290"/>
      <c r="M55" s="290"/>
      <c r="N55" s="290"/>
      <c r="O55" s="290"/>
      <c r="P55" s="290"/>
      <c r="Q55" s="290"/>
      <c r="R55" s="290"/>
      <c r="S55" s="290"/>
      <c r="T55" s="290"/>
      <c r="U55" s="290"/>
      <c r="V55" s="290"/>
    </row>
    <row r="56" spans="6:22" s="11" customFormat="1" ht="15" customHeight="1" x14ac:dyDescent="0.2">
      <c r="F56" s="160"/>
      <c r="G56" s="160"/>
      <c r="H56" s="290"/>
      <c r="I56" s="290"/>
      <c r="J56" s="290"/>
      <c r="K56" s="290"/>
      <c r="L56" s="290"/>
      <c r="M56" s="290"/>
      <c r="N56" s="290"/>
      <c r="O56" s="290"/>
      <c r="P56" s="290"/>
      <c r="Q56" s="290"/>
      <c r="R56" s="290"/>
      <c r="S56" s="290"/>
      <c r="T56" s="290"/>
      <c r="U56" s="290"/>
      <c r="V56" s="290"/>
    </row>
    <row r="57" spans="6:22" s="11" customFormat="1" ht="15" customHeight="1" x14ac:dyDescent="0.2">
      <c r="F57" s="160"/>
      <c r="G57" s="160"/>
      <c r="H57" s="290"/>
      <c r="I57" s="290"/>
      <c r="J57" s="290"/>
      <c r="K57" s="290"/>
      <c r="L57" s="290"/>
      <c r="M57" s="290"/>
      <c r="N57" s="290"/>
      <c r="O57" s="290"/>
      <c r="P57" s="290"/>
      <c r="Q57" s="290"/>
      <c r="R57" s="290"/>
      <c r="S57" s="290"/>
      <c r="T57" s="290"/>
      <c r="U57" s="290"/>
      <c r="V57" s="290"/>
    </row>
    <row r="58" spans="6:22" s="11" customFormat="1" ht="15" customHeight="1" x14ac:dyDescent="0.2">
      <c r="F58" s="160"/>
      <c r="G58" s="160"/>
      <c r="H58" s="290"/>
      <c r="I58" s="290"/>
      <c r="J58" s="290"/>
      <c r="K58" s="290"/>
      <c r="L58" s="290"/>
      <c r="M58" s="290"/>
      <c r="N58" s="290"/>
      <c r="O58" s="290"/>
      <c r="P58" s="290"/>
      <c r="Q58" s="290"/>
      <c r="R58" s="290"/>
      <c r="S58" s="290"/>
      <c r="T58" s="290"/>
      <c r="U58" s="290"/>
      <c r="V58" s="290"/>
    </row>
    <row r="59" spans="6:22" s="11" customFormat="1" ht="15" customHeight="1" x14ac:dyDescent="0.2">
      <c r="F59" s="160"/>
      <c r="G59" s="160"/>
      <c r="H59" s="290"/>
      <c r="I59" s="290"/>
      <c r="J59" s="290"/>
      <c r="K59" s="290"/>
      <c r="L59" s="290"/>
      <c r="M59" s="290"/>
      <c r="N59" s="290"/>
      <c r="O59" s="290"/>
      <c r="P59" s="290"/>
      <c r="Q59" s="290"/>
      <c r="R59" s="290"/>
      <c r="S59" s="290"/>
      <c r="T59" s="290"/>
      <c r="U59" s="290"/>
      <c r="V59" s="290"/>
    </row>
    <row r="60" spans="6:22" s="11" customFormat="1" ht="15" customHeight="1" x14ac:dyDescent="0.2">
      <c r="F60" s="160"/>
      <c r="G60" s="160"/>
      <c r="H60" s="290"/>
      <c r="I60" s="290"/>
      <c r="J60" s="290"/>
      <c r="K60" s="290"/>
      <c r="L60" s="290"/>
      <c r="M60" s="290"/>
      <c r="N60" s="290"/>
      <c r="O60" s="290"/>
      <c r="P60" s="290"/>
      <c r="Q60" s="290"/>
      <c r="R60" s="290"/>
      <c r="S60" s="290"/>
      <c r="T60" s="290"/>
      <c r="U60" s="290"/>
      <c r="V60" s="290"/>
    </row>
    <row r="61" spans="6:22" s="11" customFormat="1" ht="15" customHeight="1" x14ac:dyDescent="0.2">
      <c r="F61" s="160"/>
      <c r="G61" s="160"/>
      <c r="H61" s="290"/>
      <c r="I61" s="290"/>
      <c r="J61" s="290"/>
      <c r="K61" s="290"/>
      <c r="L61" s="290"/>
      <c r="M61" s="290"/>
      <c r="N61" s="290"/>
      <c r="O61" s="290"/>
      <c r="P61" s="290"/>
      <c r="Q61" s="290"/>
      <c r="R61" s="290"/>
      <c r="S61" s="290"/>
      <c r="T61" s="290"/>
      <c r="U61" s="290"/>
      <c r="V61" s="290"/>
    </row>
    <row r="62" spans="6:22" s="11" customFormat="1" ht="15" customHeight="1" x14ac:dyDescent="0.2">
      <c r="F62" s="160"/>
      <c r="G62" s="160"/>
      <c r="H62" s="290"/>
      <c r="I62" s="290"/>
      <c r="J62" s="290"/>
      <c r="K62" s="290"/>
      <c r="L62" s="290"/>
      <c r="M62" s="290"/>
      <c r="N62" s="290"/>
      <c r="O62" s="290"/>
      <c r="P62" s="290"/>
      <c r="Q62" s="290"/>
      <c r="R62" s="290"/>
      <c r="S62" s="290"/>
      <c r="T62" s="290"/>
      <c r="U62" s="290"/>
      <c r="V62" s="290"/>
    </row>
    <row r="63" spans="6:22" s="11" customFormat="1" ht="15" customHeight="1" x14ac:dyDescent="0.2">
      <c r="F63" s="160"/>
      <c r="G63" s="160"/>
      <c r="H63" s="290"/>
      <c r="I63" s="290"/>
      <c r="J63" s="290"/>
      <c r="K63" s="290"/>
      <c r="L63" s="290"/>
      <c r="M63" s="290"/>
      <c r="N63" s="290"/>
      <c r="O63" s="290"/>
      <c r="P63" s="290"/>
      <c r="Q63" s="290"/>
      <c r="R63" s="290"/>
      <c r="S63" s="290"/>
      <c r="T63" s="290"/>
      <c r="U63" s="290"/>
      <c r="V63" s="290"/>
    </row>
    <row r="64" spans="6:22" s="11" customFormat="1" ht="15" customHeight="1" x14ac:dyDescent="0.2">
      <c r="F64" s="160"/>
      <c r="G64" s="160"/>
      <c r="H64" s="290"/>
      <c r="I64" s="290"/>
      <c r="J64" s="290"/>
      <c r="K64" s="290"/>
      <c r="L64" s="290"/>
      <c r="M64" s="290"/>
      <c r="N64" s="290"/>
      <c r="O64" s="290"/>
      <c r="P64" s="290"/>
      <c r="Q64" s="290"/>
      <c r="R64" s="290"/>
      <c r="S64" s="290"/>
      <c r="T64" s="290"/>
      <c r="U64" s="290"/>
      <c r="V64" s="290"/>
    </row>
    <row r="65" spans="6:22" s="11" customFormat="1" ht="15" customHeight="1" x14ac:dyDescent="0.2">
      <c r="F65" s="160"/>
      <c r="G65" s="160"/>
      <c r="H65" s="290"/>
      <c r="I65" s="290"/>
      <c r="J65" s="290"/>
      <c r="K65" s="290"/>
      <c r="L65" s="290"/>
      <c r="M65" s="290"/>
      <c r="N65" s="290"/>
      <c r="O65" s="290"/>
      <c r="P65" s="290"/>
      <c r="Q65" s="290"/>
      <c r="R65" s="290"/>
      <c r="S65" s="290"/>
      <c r="T65" s="290"/>
      <c r="U65" s="290"/>
      <c r="V65" s="290"/>
    </row>
    <row r="66" spans="6:22" s="11" customFormat="1" ht="15" customHeight="1" x14ac:dyDescent="0.2">
      <c r="F66" s="160"/>
      <c r="G66" s="160"/>
      <c r="H66" s="290"/>
      <c r="I66" s="290"/>
      <c r="J66" s="290"/>
      <c r="K66" s="290"/>
      <c r="L66" s="290"/>
      <c r="M66" s="290"/>
      <c r="N66" s="290"/>
      <c r="O66" s="290"/>
      <c r="P66" s="290"/>
      <c r="Q66" s="290"/>
      <c r="R66" s="290"/>
      <c r="S66" s="290"/>
      <c r="T66" s="290"/>
      <c r="U66" s="290"/>
      <c r="V66" s="290"/>
    </row>
    <row r="67" spans="6:22" s="11" customFormat="1" ht="15" customHeight="1" x14ac:dyDescent="0.2">
      <c r="F67" s="160"/>
      <c r="G67" s="160"/>
      <c r="H67" s="290"/>
      <c r="I67" s="290"/>
      <c r="J67" s="290"/>
      <c r="K67" s="290"/>
      <c r="L67" s="290"/>
      <c r="M67" s="290"/>
      <c r="N67" s="290"/>
      <c r="O67" s="290"/>
      <c r="P67" s="290"/>
      <c r="Q67" s="290"/>
      <c r="R67" s="290"/>
      <c r="S67" s="290"/>
      <c r="T67" s="290"/>
      <c r="U67" s="290"/>
      <c r="V67" s="290"/>
    </row>
    <row r="68" spans="6:22" s="11" customFormat="1" ht="15" customHeight="1" x14ac:dyDescent="0.2">
      <c r="F68" s="160"/>
      <c r="G68" s="160"/>
      <c r="H68" s="290"/>
      <c r="I68" s="290"/>
      <c r="J68" s="290"/>
      <c r="K68" s="290"/>
      <c r="L68" s="290"/>
      <c r="M68" s="290"/>
      <c r="N68" s="290"/>
      <c r="O68" s="290"/>
      <c r="P68" s="290"/>
      <c r="Q68" s="290"/>
      <c r="R68" s="290"/>
      <c r="S68" s="290"/>
      <c r="T68" s="290"/>
      <c r="U68" s="290"/>
      <c r="V68" s="290"/>
    </row>
    <row r="69" spans="6:22" s="11" customFormat="1" ht="15" customHeight="1" x14ac:dyDescent="0.2">
      <c r="F69" s="160"/>
      <c r="G69" s="160"/>
      <c r="H69" s="290"/>
      <c r="I69" s="290"/>
      <c r="J69" s="290"/>
      <c r="K69" s="290"/>
      <c r="L69" s="290"/>
      <c r="M69" s="290"/>
      <c r="N69" s="290"/>
      <c r="O69" s="290"/>
      <c r="P69" s="290"/>
      <c r="Q69" s="290"/>
      <c r="R69" s="290"/>
      <c r="S69" s="290"/>
      <c r="T69" s="290"/>
      <c r="U69" s="290"/>
      <c r="V69" s="290"/>
    </row>
    <row r="70" spans="6:22" s="11" customFormat="1" ht="15" customHeight="1" x14ac:dyDescent="0.2">
      <c r="F70" s="160"/>
      <c r="G70" s="160"/>
      <c r="H70" s="290"/>
      <c r="I70" s="290"/>
      <c r="J70" s="290"/>
      <c r="K70" s="290"/>
      <c r="L70" s="290"/>
      <c r="M70" s="290"/>
      <c r="N70" s="290"/>
      <c r="O70" s="290"/>
      <c r="P70" s="290"/>
      <c r="Q70" s="290"/>
      <c r="R70" s="290"/>
      <c r="S70" s="290"/>
      <c r="T70" s="290"/>
      <c r="U70" s="290"/>
      <c r="V70" s="290"/>
    </row>
    <row r="71" spans="6:22" s="11" customFormat="1" ht="15" customHeight="1" x14ac:dyDescent="0.2">
      <c r="F71" s="160"/>
      <c r="G71" s="160"/>
      <c r="H71" s="290"/>
      <c r="I71" s="290"/>
      <c r="J71" s="290"/>
      <c r="K71" s="290"/>
      <c r="L71" s="290"/>
      <c r="M71" s="290"/>
      <c r="N71" s="290"/>
      <c r="O71" s="290"/>
      <c r="P71" s="290"/>
      <c r="Q71" s="290"/>
      <c r="R71" s="290"/>
      <c r="S71" s="290"/>
      <c r="T71" s="290"/>
      <c r="U71" s="290"/>
      <c r="V71" s="290"/>
    </row>
    <row r="72" spans="6:22" s="11" customFormat="1" ht="15" customHeight="1" x14ac:dyDescent="0.2">
      <c r="F72" s="160"/>
      <c r="G72" s="160"/>
      <c r="H72" s="290"/>
      <c r="I72" s="290"/>
      <c r="J72" s="290"/>
      <c r="K72" s="290"/>
      <c r="L72" s="290"/>
      <c r="M72" s="290"/>
      <c r="N72" s="290"/>
      <c r="O72" s="290"/>
      <c r="P72" s="290"/>
      <c r="Q72" s="290"/>
      <c r="R72" s="290"/>
      <c r="S72" s="290"/>
      <c r="T72" s="290"/>
      <c r="U72" s="290"/>
      <c r="V72" s="290"/>
    </row>
    <row r="73" spans="6:22" s="11" customFormat="1" ht="15" customHeight="1" x14ac:dyDescent="0.2">
      <c r="F73" s="160"/>
      <c r="G73" s="160"/>
      <c r="H73" s="290"/>
      <c r="I73" s="290"/>
      <c r="J73" s="290"/>
      <c r="K73" s="290"/>
      <c r="L73" s="290"/>
      <c r="M73" s="290"/>
      <c r="N73" s="290"/>
      <c r="O73" s="290"/>
      <c r="P73" s="290"/>
      <c r="Q73" s="290"/>
      <c r="R73" s="290"/>
      <c r="S73" s="290"/>
      <c r="T73" s="290"/>
      <c r="U73" s="290"/>
      <c r="V73" s="290"/>
    </row>
    <row r="74" spans="6:22" s="11" customFormat="1" ht="15" customHeight="1" x14ac:dyDescent="0.2">
      <c r="F74" s="160"/>
      <c r="G74" s="160"/>
      <c r="H74" s="290"/>
      <c r="I74" s="290"/>
      <c r="J74" s="290"/>
      <c r="K74" s="290"/>
      <c r="L74" s="290"/>
      <c r="M74" s="290"/>
      <c r="N74" s="290"/>
      <c r="O74" s="290"/>
      <c r="P74" s="290"/>
      <c r="Q74" s="290"/>
      <c r="R74" s="290"/>
      <c r="S74" s="290"/>
      <c r="T74" s="290"/>
      <c r="U74" s="290"/>
      <c r="V74" s="290"/>
    </row>
    <row r="75" spans="6:22" s="11" customFormat="1" ht="15" customHeight="1" x14ac:dyDescent="0.2">
      <c r="F75" s="160"/>
      <c r="G75" s="160"/>
      <c r="H75" s="290"/>
      <c r="I75" s="290"/>
      <c r="J75" s="290"/>
      <c r="K75" s="290"/>
      <c r="L75" s="290"/>
      <c r="M75" s="290"/>
      <c r="N75" s="290"/>
      <c r="O75" s="290"/>
      <c r="P75" s="290"/>
      <c r="Q75" s="290"/>
      <c r="R75" s="290"/>
      <c r="S75" s="290"/>
      <c r="T75" s="290"/>
      <c r="U75" s="290"/>
      <c r="V75" s="290"/>
    </row>
    <row r="76" spans="6:22" s="11" customFormat="1" ht="15" customHeight="1" x14ac:dyDescent="0.2">
      <c r="F76" s="160"/>
      <c r="G76" s="160"/>
      <c r="H76" s="290"/>
      <c r="I76" s="290"/>
      <c r="J76" s="290"/>
      <c r="K76" s="290"/>
      <c r="L76" s="290"/>
      <c r="M76" s="290"/>
      <c r="N76" s="290"/>
      <c r="O76" s="290"/>
      <c r="P76" s="290"/>
      <c r="Q76" s="290"/>
      <c r="R76" s="290"/>
      <c r="S76" s="290"/>
      <c r="T76" s="290"/>
      <c r="U76" s="290"/>
      <c r="V76" s="290"/>
    </row>
    <row r="77" spans="6:22" s="11" customFormat="1" ht="15" customHeight="1" x14ac:dyDescent="0.2">
      <c r="F77" s="160"/>
      <c r="G77" s="160"/>
      <c r="H77" s="290"/>
      <c r="I77" s="290"/>
      <c r="J77" s="290"/>
      <c r="K77" s="290"/>
      <c r="L77" s="290"/>
      <c r="M77" s="290"/>
      <c r="N77" s="290"/>
      <c r="O77" s="290"/>
      <c r="P77" s="290"/>
      <c r="Q77" s="290"/>
      <c r="R77" s="290"/>
      <c r="S77" s="290"/>
      <c r="T77" s="290"/>
      <c r="U77" s="290"/>
      <c r="V77" s="290"/>
    </row>
    <row r="78" spans="6:22" s="11" customFormat="1" ht="15" customHeight="1" x14ac:dyDescent="0.2">
      <c r="F78" s="160"/>
      <c r="G78" s="160"/>
      <c r="H78" s="290"/>
      <c r="I78" s="290"/>
      <c r="J78" s="290"/>
      <c r="K78" s="290"/>
      <c r="L78" s="290"/>
      <c r="M78" s="290"/>
      <c r="N78" s="290"/>
      <c r="O78" s="290"/>
      <c r="P78" s="290"/>
      <c r="Q78" s="290"/>
      <c r="R78" s="290"/>
      <c r="S78" s="290"/>
      <c r="T78" s="290"/>
      <c r="U78" s="290"/>
      <c r="V78" s="290"/>
    </row>
    <row r="79" spans="6:22" s="11" customFormat="1" ht="15" customHeight="1" x14ac:dyDescent="0.2">
      <c r="F79" s="160"/>
      <c r="G79" s="160"/>
      <c r="H79" s="290"/>
      <c r="I79" s="290"/>
      <c r="J79" s="290"/>
      <c r="K79" s="290"/>
      <c r="L79" s="290"/>
      <c r="M79" s="290"/>
      <c r="N79" s="290"/>
      <c r="O79" s="290"/>
      <c r="P79" s="290"/>
      <c r="Q79" s="290"/>
      <c r="R79" s="290"/>
      <c r="S79" s="290"/>
      <c r="T79" s="290"/>
      <c r="U79" s="290"/>
      <c r="V79" s="290"/>
    </row>
  </sheetData>
  <printOptions horizontalCentered="1"/>
  <pageMargins left="0.25" right="0.25" top="0.5" bottom="0.5" header="0.25" footer="0.25"/>
  <pageSetup scale="80" orientation="landscape" r:id="rId1"/>
  <headerFooter alignWithMargins="0">
    <oddFooter xml:space="preserve">&amp;CPage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F9FEF-9A62-4568-8116-48FFA2824935}">
  <dimension ref="A1:E45"/>
  <sheetViews>
    <sheetView workbookViewId="0">
      <selection sqref="A1:E1"/>
    </sheetView>
  </sheetViews>
  <sheetFormatPr defaultColWidth="15.7109375" defaultRowHeight="15" customHeight="1" x14ac:dyDescent="0.2"/>
  <cols>
    <col min="1" max="1" width="64.140625" style="11" bestFit="1" customWidth="1"/>
    <col min="2" max="2" width="17.28515625" style="76" bestFit="1" customWidth="1"/>
    <col min="3" max="3" width="16.140625" style="76" bestFit="1" customWidth="1"/>
    <col min="4" max="4" width="12.7109375" style="11" bestFit="1" customWidth="1"/>
    <col min="5" max="5" width="16.140625" style="11" bestFit="1" customWidth="1"/>
    <col min="6" max="16384" width="15.7109375" style="11"/>
  </cols>
  <sheetData>
    <row r="1" spans="1:5" s="48" customFormat="1" ht="30" customHeight="1" x14ac:dyDescent="0.35">
      <c r="A1" s="1" t="s">
        <v>0</v>
      </c>
      <c r="B1" s="1"/>
      <c r="C1" s="1"/>
      <c r="D1" s="1"/>
      <c r="E1" s="1"/>
    </row>
    <row r="2" spans="1:5" s="49" customFormat="1" ht="15" customHeight="1" x14ac:dyDescent="0.3">
      <c r="A2" s="3"/>
      <c r="B2" s="3"/>
      <c r="C2" s="3"/>
    </row>
    <row r="3" spans="1:5" s="50" customFormat="1" ht="15" customHeight="1" x14ac:dyDescent="0.2">
      <c r="A3" s="4" t="s">
        <v>39</v>
      </c>
      <c r="B3" s="4"/>
      <c r="C3" s="4"/>
      <c r="D3" s="4"/>
      <c r="E3" s="4"/>
    </row>
    <row r="4" spans="1:5" s="50" customFormat="1" ht="15" customHeight="1" x14ac:dyDescent="0.2">
      <c r="A4" s="6" t="s">
        <v>40</v>
      </c>
      <c r="B4" s="4"/>
      <c r="C4" s="4"/>
      <c r="D4" s="4"/>
      <c r="E4" s="4"/>
    </row>
    <row r="5" spans="1:5" s="50" customFormat="1" ht="15" customHeight="1" x14ac:dyDescent="0.2">
      <c r="A5" s="51"/>
      <c r="B5" s="52"/>
      <c r="C5" s="52"/>
    </row>
    <row r="6" spans="1:5" ht="15" customHeight="1" x14ac:dyDescent="0.25">
      <c r="A6" s="9"/>
      <c r="B6" s="53" t="s">
        <v>41</v>
      </c>
      <c r="C6" s="54"/>
      <c r="D6" s="53" t="s">
        <v>42</v>
      </c>
      <c r="E6" s="54"/>
    </row>
    <row r="7" spans="1:5" ht="15" customHeight="1" x14ac:dyDescent="0.25">
      <c r="A7" s="9"/>
      <c r="B7" s="55"/>
      <c r="C7" s="56"/>
      <c r="D7" s="55"/>
      <c r="E7" s="56"/>
    </row>
    <row r="8" spans="1:5" ht="15" customHeight="1" x14ac:dyDescent="0.25">
      <c r="A8" s="57" t="s">
        <v>43</v>
      </c>
      <c r="B8" s="55"/>
      <c r="C8" s="58"/>
      <c r="D8" s="55"/>
      <c r="E8" s="58"/>
    </row>
    <row r="9" spans="1:5" ht="15" customHeight="1" x14ac:dyDescent="0.25">
      <c r="A9" s="57"/>
      <c r="B9" s="55"/>
      <c r="C9" s="58"/>
      <c r="D9" s="55"/>
      <c r="E9" s="58"/>
    </row>
    <row r="10" spans="1:5" ht="15" customHeight="1" x14ac:dyDescent="0.25">
      <c r="A10" s="9" t="s">
        <v>44</v>
      </c>
      <c r="B10" s="59"/>
      <c r="C10" s="60">
        <f>'Earned Incurred QTD-5'!D16</f>
        <v>1362452</v>
      </c>
      <c r="D10" s="59"/>
      <c r="E10" s="60">
        <f>'Earned Incurred YTD-6'!D16</f>
        <v>2738342</v>
      </c>
    </row>
    <row r="11" spans="1:5" ht="15" customHeight="1" x14ac:dyDescent="0.25">
      <c r="A11" s="57"/>
      <c r="B11" s="59"/>
      <c r="C11" s="61"/>
      <c r="D11" s="59"/>
      <c r="E11" s="61"/>
    </row>
    <row r="12" spans="1:5" ht="15" customHeight="1" x14ac:dyDescent="0.25">
      <c r="A12" s="57" t="s">
        <v>45</v>
      </c>
      <c r="B12" s="59"/>
      <c r="C12" s="61"/>
      <c r="D12" s="59"/>
      <c r="E12" s="61"/>
    </row>
    <row r="13" spans="1:5" ht="15" customHeight="1" x14ac:dyDescent="0.25">
      <c r="A13" s="9" t="s">
        <v>46</v>
      </c>
      <c r="B13" s="62">
        <f>'Earned Incurred QTD-5'!D23</f>
        <v>997734</v>
      </c>
      <c r="C13" s="63"/>
      <c r="D13" s="62">
        <f>'Earned Incurred YTD-6'!D23</f>
        <v>2165384</v>
      </c>
      <c r="E13" s="63"/>
    </row>
    <row r="14" spans="1:5" ht="15" customHeight="1" x14ac:dyDescent="0.25">
      <c r="A14" s="9" t="s">
        <v>47</v>
      </c>
      <c r="B14" s="62">
        <f>'Earned Incurred QTD-5'!D30</f>
        <v>137137</v>
      </c>
      <c r="C14" s="63"/>
      <c r="D14" s="62">
        <f>'Earned Incurred YTD-6'!D30</f>
        <v>357050</v>
      </c>
      <c r="E14" s="63"/>
    </row>
    <row r="15" spans="1:5" ht="15" customHeight="1" x14ac:dyDescent="0.25">
      <c r="A15" s="9" t="s">
        <v>48</v>
      </c>
      <c r="B15" s="62">
        <f>'Earned Incurred QTD-5'!C37</f>
        <v>111924</v>
      </c>
      <c r="C15" s="63"/>
      <c r="D15" s="62">
        <f>'Earned Incurred YTD-6'!C37</f>
        <v>211701</v>
      </c>
      <c r="E15" s="63"/>
    </row>
    <row r="16" spans="1:5" ht="15" customHeight="1" x14ac:dyDescent="0.25">
      <c r="A16" s="9" t="s">
        <v>49</v>
      </c>
      <c r="B16" s="62">
        <f>'Earned Incurred QTD-5'!C39+'Earned Incurred QTD-5'!C38+'Earned Incurred QTD-5'!C43</f>
        <v>722171</v>
      </c>
      <c r="C16" s="63"/>
      <c r="D16" s="62">
        <f>'Earned Incurred YTD-6'!C38+'Earned Incurred YTD-6'!C39+'Earned Incurred YTD-6'!C43</f>
        <v>1443876</v>
      </c>
      <c r="E16" s="63"/>
    </row>
    <row r="17" spans="1:5" ht="15" customHeight="1" x14ac:dyDescent="0.25">
      <c r="A17" s="9" t="s">
        <v>50</v>
      </c>
      <c r="B17" s="64">
        <f>'Earned Incurred QTD-5'!D36</f>
        <v>3543</v>
      </c>
      <c r="C17" s="63"/>
      <c r="D17" s="64">
        <f>'Earned Incurred YTD-6'!D36</f>
        <v>15672</v>
      </c>
      <c r="E17" s="63"/>
    </row>
    <row r="18" spans="1:5" ht="15" customHeight="1" x14ac:dyDescent="0.25">
      <c r="A18" s="9" t="s">
        <v>51</v>
      </c>
      <c r="B18" s="65"/>
      <c r="C18" s="66">
        <f>SUM(B13:B17)</f>
        <v>1972509</v>
      </c>
      <c r="D18" s="65"/>
      <c r="E18" s="66">
        <f>SUM(D13:D17)</f>
        <v>4193683</v>
      </c>
    </row>
    <row r="19" spans="1:5" ht="15" customHeight="1" x14ac:dyDescent="0.25">
      <c r="A19" s="9"/>
      <c r="B19" s="65"/>
      <c r="C19" s="67"/>
      <c r="D19" s="65"/>
      <c r="E19" s="67"/>
    </row>
    <row r="20" spans="1:5" ht="15" customHeight="1" x14ac:dyDescent="0.25">
      <c r="A20" s="9" t="s">
        <v>52</v>
      </c>
      <c r="B20" s="65"/>
      <c r="C20" s="68">
        <f>C10-C18</f>
        <v>-610057</v>
      </c>
      <c r="D20" s="65"/>
      <c r="E20" s="68">
        <f>E10-E18</f>
        <v>-1455341</v>
      </c>
    </row>
    <row r="21" spans="1:5" ht="15" customHeight="1" x14ac:dyDescent="0.25">
      <c r="A21" s="57"/>
      <c r="B21" s="65"/>
      <c r="C21" s="69"/>
      <c r="D21" s="65"/>
      <c r="E21" s="69"/>
    </row>
    <row r="22" spans="1:5" ht="15" customHeight="1" x14ac:dyDescent="0.25">
      <c r="A22" s="57" t="s">
        <v>53</v>
      </c>
      <c r="B22" s="65"/>
      <c r="C22" s="69"/>
      <c r="D22" s="65"/>
      <c r="E22" s="69"/>
    </row>
    <row r="23" spans="1:5" ht="15" customHeight="1" x14ac:dyDescent="0.2">
      <c r="A23" s="9" t="s">
        <v>54</v>
      </c>
      <c r="B23" s="62">
        <f>'Earned Incurred QTD-5'!D52</f>
        <v>18584</v>
      </c>
      <c r="C23" s="67"/>
      <c r="D23" s="62">
        <f>'Earned Incurred YTD-6'!D52</f>
        <v>30731</v>
      </c>
      <c r="E23" s="67"/>
    </row>
    <row r="24" spans="1:5" ht="15" customHeight="1" x14ac:dyDescent="0.2">
      <c r="A24" s="9" t="s">
        <v>55</v>
      </c>
      <c r="B24" s="70">
        <f>'Earned Incurred QTD-5'!D53</f>
        <v>-8425</v>
      </c>
      <c r="C24" s="67"/>
      <c r="D24" s="70">
        <f>'Earned Incurred YTD-6'!D53</f>
        <v>-8919</v>
      </c>
      <c r="E24" s="67"/>
    </row>
    <row r="25" spans="1:5" ht="15" customHeight="1" x14ac:dyDescent="0.2">
      <c r="A25" s="9" t="s">
        <v>56</v>
      </c>
      <c r="B25" s="62"/>
      <c r="C25" s="66">
        <f>SUM(B23:B24)</f>
        <v>10159</v>
      </c>
      <c r="D25" s="62"/>
      <c r="E25" s="66">
        <f>SUM(D23:D24)</f>
        <v>21812</v>
      </c>
    </row>
    <row r="26" spans="1:5" ht="15" customHeight="1" x14ac:dyDescent="0.25">
      <c r="A26" s="9"/>
      <c r="B26" s="65"/>
      <c r="C26" s="69"/>
      <c r="D26" s="65"/>
      <c r="E26" s="69"/>
    </row>
    <row r="27" spans="1:5" ht="15" customHeight="1" x14ac:dyDescent="0.25">
      <c r="A27" s="57" t="s">
        <v>57</v>
      </c>
      <c r="B27" s="65"/>
      <c r="C27" s="69"/>
      <c r="D27" s="65"/>
      <c r="E27" s="69"/>
    </row>
    <row r="28" spans="1:5" ht="15" customHeight="1" x14ac:dyDescent="0.2">
      <c r="A28" s="9" t="s">
        <v>58</v>
      </c>
      <c r="B28" s="64">
        <f>'Earned Incurred QTD-5'!D55</f>
        <v>2170</v>
      </c>
      <c r="C28" s="67"/>
      <c r="D28" s="70">
        <f>'Earned Incurred YTD-6'!D55</f>
        <v>4530</v>
      </c>
      <c r="E28" s="67"/>
    </row>
    <row r="29" spans="1:5" ht="15" customHeight="1" x14ac:dyDescent="0.2">
      <c r="A29" s="9" t="s">
        <v>59</v>
      </c>
      <c r="B29" s="62"/>
      <c r="C29" s="66">
        <f>SUM(B28:B28)</f>
        <v>2170</v>
      </c>
      <c r="D29" s="62"/>
      <c r="E29" s="66">
        <f>SUM(D28:D28)</f>
        <v>4530</v>
      </c>
    </row>
    <row r="30" spans="1:5" ht="15" customHeight="1" x14ac:dyDescent="0.25">
      <c r="A30" s="9"/>
      <c r="B30" s="65"/>
      <c r="C30" s="69"/>
      <c r="D30" s="65"/>
      <c r="E30" s="69"/>
    </row>
    <row r="31" spans="1:5" ht="15.75" thickBot="1" x14ac:dyDescent="0.3">
      <c r="A31" s="9" t="s">
        <v>60</v>
      </c>
      <c r="B31" s="65"/>
      <c r="C31" s="71">
        <f>C20+C25+C29</f>
        <v>-597728</v>
      </c>
      <c r="D31" s="65"/>
      <c r="E31" s="71">
        <f>E20+E25+E29</f>
        <v>-1428999</v>
      </c>
    </row>
    <row r="32" spans="1:5" ht="15" customHeight="1" x14ac:dyDescent="0.25">
      <c r="A32" s="57"/>
      <c r="B32" s="65"/>
      <c r="C32" s="72"/>
      <c r="D32" s="65"/>
      <c r="E32" s="72"/>
    </row>
    <row r="33" spans="1:5" ht="15" customHeight="1" x14ac:dyDescent="0.25">
      <c r="A33" s="57" t="s">
        <v>36</v>
      </c>
      <c r="B33" s="65"/>
      <c r="C33" s="69"/>
      <c r="D33" s="65"/>
      <c r="E33" s="69"/>
    </row>
    <row r="34" spans="1:5" ht="15" customHeight="1" x14ac:dyDescent="0.25">
      <c r="A34" s="9" t="s">
        <v>61</v>
      </c>
      <c r="B34" s="65"/>
      <c r="C34" s="68">
        <v>2148206.8699999885</v>
      </c>
      <c r="D34" s="65"/>
      <c r="E34" s="68">
        <v>3180543.8699999885</v>
      </c>
    </row>
    <row r="35" spans="1:5" ht="15" customHeight="1" x14ac:dyDescent="0.25">
      <c r="A35" s="9" t="s">
        <v>62</v>
      </c>
      <c r="B35" s="73">
        <f>C31</f>
        <v>-597728</v>
      </c>
      <c r="C35" s="69"/>
      <c r="D35" s="73">
        <f>E31</f>
        <v>-1428999</v>
      </c>
      <c r="E35" s="69"/>
    </row>
    <row r="36" spans="1:5" ht="15" customHeight="1" x14ac:dyDescent="0.2">
      <c r="A36" s="74" t="s">
        <v>63</v>
      </c>
      <c r="B36" s="73">
        <f>-'[1]TB - Rounded'!H196-1</f>
        <v>-116613</v>
      </c>
      <c r="C36" s="67"/>
      <c r="D36" s="73">
        <f>-189907</f>
        <v>-189907</v>
      </c>
      <c r="E36" s="67"/>
    </row>
    <row r="37" spans="1:5" ht="15" customHeight="1" x14ac:dyDescent="0.2">
      <c r="A37" s="74" t="s">
        <v>64</v>
      </c>
      <c r="B37" s="70">
        <f>-'[1]TB - Rounded'!H192+1</f>
        <v>-164720.98000000001</v>
      </c>
      <c r="C37" s="62"/>
      <c r="D37" s="75">
        <v>-292493</v>
      </c>
      <c r="E37" s="67"/>
    </row>
    <row r="38" spans="1:5" ht="15" customHeight="1" x14ac:dyDescent="0.25">
      <c r="B38" s="73"/>
      <c r="C38" s="69"/>
      <c r="D38" s="62" t="s">
        <v>65</v>
      </c>
      <c r="E38" s="69"/>
    </row>
    <row r="39" spans="1:5" ht="15" customHeight="1" x14ac:dyDescent="0.2">
      <c r="A39" s="9" t="s">
        <v>66</v>
      </c>
      <c r="C39" s="73">
        <f>SUM(B35:B37)</f>
        <v>-879061.98</v>
      </c>
      <c r="D39" s="77"/>
      <c r="E39" s="68">
        <f>SUM(D35:D37)</f>
        <v>-1911399</v>
      </c>
    </row>
    <row r="40" spans="1:5" ht="15" customHeight="1" x14ac:dyDescent="0.2">
      <c r="A40" s="9"/>
      <c r="C40" s="67"/>
      <c r="D40" s="76"/>
      <c r="E40" s="67"/>
    </row>
    <row r="41" spans="1:5" ht="15" customHeight="1" x14ac:dyDescent="0.25">
      <c r="A41" s="78" t="s">
        <v>67</v>
      </c>
      <c r="C41" s="79"/>
      <c r="D41" s="76"/>
      <c r="E41" s="79"/>
    </row>
    <row r="42" spans="1:5" ht="15" customHeight="1" thickBot="1" x14ac:dyDescent="0.3">
      <c r="A42" s="80"/>
      <c r="B42" s="59"/>
      <c r="C42" s="81">
        <f>C34+C39</f>
        <v>1269144.8899999885</v>
      </c>
      <c r="D42" s="59"/>
      <c r="E42" s="81">
        <f>E34+E39</f>
        <v>1269144.8699999885</v>
      </c>
    </row>
    <row r="43" spans="1:5" ht="15" customHeight="1" thickTop="1" x14ac:dyDescent="0.25">
      <c r="A43" s="80"/>
      <c r="D43" s="76"/>
      <c r="E43" s="76"/>
    </row>
    <row r="44" spans="1:5" ht="15" customHeight="1" x14ac:dyDescent="0.2">
      <c r="D44" s="76"/>
      <c r="E44" s="76"/>
    </row>
    <row r="45" spans="1:5" ht="15" customHeight="1" x14ac:dyDescent="0.2">
      <c r="A45" s="82"/>
    </row>
  </sheetData>
  <mergeCells count="4">
    <mergeCell ref="A1:E1"/>
    <mergeCell ref="A2:C2"/>
    <mergeCell ref="A3:E3"/>
    <mergeCell ref="A4:E4"/>
  </mergeCells>
  <printOptions horizontalCentered="1"/>
  <pageMargins left="0.25" right="0.25" top="0.5" bottom="0.5" header="0.25" footer="0.25"/>
  <pageSetup scale="75" orientation="portrait"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95AB-C730-4043-8A38-65E82AB9856E}">
  <dimension ref="A1:G85"/>
  <sheetViews>
    <sheetView workbookViewId="0">
      <selection sqref="A1:F1"/>
    </sheetView>
  </sheetViews>
  <sheetFormatPr defaultColWidth="15.7109375" defaultRowHeight="15" customHeight="1" x14ac:dyDescent="0.2"/>
  <cols>
    <col min="1" max="1" width="64.7109375" style="50" bestFit="1" customWidth="1"/>
    <col min="2" max="3" width="15.7109375" style="50" customWidth="1"/>
    <col min="4" max="5" width="15.7109375" style="122" customWidth="1"/>
    <col min="6" max="6" width="15.7109375" style="123" customWidth="1"/>
    <col min="7" max="16384" width="15.7109375" style="50"/>
  </cols>
  <sheetData>
    <row r="1" spans="1:6" s="84" customFormat="1" ht="30" customHeight="1" x14ac:dyDescent="0.35">
      <c r="A1" s="83" t="s">
        <v>0</v>
      </c>
      <c r="B1" s="83"/>
      <c r="C1" s="83"/>
      <c r="D1" s="83"/>
      <c r="E1" s="83"/>
      <c r="F1" s="83"/>
    </row>
    <row r="2" spans="1:6" s="49" customFormat="1" ht="15" customHeight="1" x14ac:dyDescent="0.3">
      <c r="A2" s="85"/>
      <c r="B2" s="85"/>
      <c r="C2" s="85"/>
      <c r="D2" s="85"/>
      <c r="E2" s="85"/>
      <c r="F2" s="85"/>
    </row>
    <row r="3" spans="1:6" s="87" customFormat="1" ht="15" customHeight="1" x14ac:dyDescent="0.25">
      <c r="A3" s="86" t="s">
        <v>68</v>
      </c>
      <c r="B3" s="86"/>
      <c r="C3" s="86"/>
      <c r="D3" s="86"/>
      <c r="E3" s="86"/>
      <c r="F3" s="86"/>
    </row>
    <row r="4" spans="1:6" s="87" customFormat="1" ht="15" customHeight="1" x14ac:dyDescent="0.25">
      <c r="A4" s="86" t="s">
        <v>69</v>
      </c>
      <c r="B4" s="86"/>
      <c r="C4" s="86"/>
      <c r="D4" s="86"/>
      <c r="E4" s="86"/>
      <c r="F4" s="86"/>
    </row>
    <row r="5" spans="1:6" s="93" customFormat="1" ht="15" customHeight="1" x14ac:dyDescent="0.3">
      <c r="A5" s="88"/>
      <c r="B5" s="89"/>
      <c r="C5" s="89"/>
      <c r="D5" s="90"/>
      <c r="E5" s="91"/>
      <c r="F5" s="92"/>
    </row>
    <row r="6" spans="1:6" s="96" customFormat="1" ht="30" customHeight="1" x14ac:dyDescent="0.25">
      <c r="A6" s="94"/>
      <c r="B6" s="95" t="s">
        <v>70</v>
      </c>
      <c r="C6" s="95" t="s">
        <v>71</v>
      </c>
      <c r="D6" s="95" t="s">
        <v>72</v>
      </c>
      <c r="E6" s="95" t="s">
        <v>73</v>
      </c>
      <c r="F6" s="95" t="s">
        <v>74</v>
      </c>
    </row>
    <row r="7" spans="1:6" s="100" customFormat="1" ht="15" customHeight="1" x14ac:dyDescent="0.25">
      <c r="A7" s="97" t="s">
        <v>75</v>
      </c>
      <c r="B7" s="98"/>
      <c r="C7" s="98"/>
      <c r="D7" s="99"/>
      <c r="E7" s="99"/>
      <c r="F7" s="99"/>
    </row>
    <row r="8" spans="1:6" s="11" customFormat="1" ht="15" customHeight="1" x14ac:dyDescent="0.25">
      <c r="A8" s="38" t="s">
        <v>76</v>
      </c>
      <c r="B8" s="101">
        <f>'Premiums QTD-7'!B12</f>
        <v>1373890</v>
      </c>
      <c r="C8" s="101">
        <f>'Premiums QTD-7'!C12</f>
        <v>-21670</v>
      </c>
      <c r="D8" s="101">
        <f>'Premiums QTD-7'!D12</f>
        <v>-2511</v>
      </c>
      <c r="E8" s="102">
        <f>'Premiums QTD-7'!E12</f>
        <v>0</v>
      </c>
      <c r="F8" s="101">
        <f>SUM(B8:E8)</f>
        <v>1349709</v>
      </c>
    </row>
    <row r="9" spans="1:6" s="11" customFormat="1" ht="15" customHeight="1" x14ac:dyDescent="0.25">
      <c r="A9" s="103" t="s">
        <v>77</v>
      </c>
      <c r="B9" s="104">
        <f>'Earned Incurred QTD-5'!D55</f>
        <v>2170</v>
      </c>
      <c r="C9" s="102">
        <v>0</v>
      </c>
      <c r="D9" s="102">
        <v>0</v>
      </c>
      <c r="E9" s="102">
        <v>0</v>
      </c>
      <c r="F9" s="104">
        <f>SUM(B9:E9)</f>
        <v>2170</v>
      </c>
    </row>
    <row r="10" spans="1:6" s="11" customFormat="1" ht="15" customHeight="1" x14ac:dyDescent="0.25">
      <c r="A10" s="38" t="s">
        <v>78</v>
      </c>
      <c r="B10" s="104">
        <f>'Earned Incurred QTD-5'!C48</f>
        <v>14886</v>
      </c>
      <c r="C10" s="102">
        <v>0</v>
      </c>
      <c r="D10" s="102">
        <v>0</v>
      </c>
      <c r="E10" s="102">
        <v>0</v>
      </c>
      <c r="F10" s="104">
        <f>SUM(B10:E10)</f>
        <v>14886</v>
      </c>
    </row>
    <row r="11" spans="1:6" s="11" customFormat="1" ht="15" customHeight="1" x14ac:dyDescent="0.25">
      <c r="A11" s="38" t="s">
        <v>79</v>
      </c>
      <c r="B11" s="105">
        <f>'Earned Incurred QTD-5'!D53</f>
        <v>-8425</v>
      </c>
      <c r="C11" s="102">
        <v>0</v>
      </c>
      <c r="D11" s="102">
        <v>0</v>
      </c>
      <c r="E11" s="102">
        <v>0</v>
      </c>
      <c r="F11" s="105">
        <f>SUM(B11:E11)</f>
        <v>-8425</v>
      </c>
    </row>
    <row r="12" spans="1:6" s="11" customFormat="1" ht="15" customHeight="1" thickBot="1" x14ac:dyDescent="0.3">
      <c r="A12" s="38" t="s">
        <v>80</v>
      </c>
      <c r="B12" s="106">
        <f>SUM(B8:B11)</f>
        <v>1382521</v>
      </c>
      <c r="C12" s="106">
        <f>SUM(C8:C11)</f>
        <v>-21670</v>
      </c>
      <c r="D12" s="106">
        <f>SUM(D8:D11)</f>
        <v>-2511</v>
      </c>
      <c r="E12" s="107">
        <f>SUM(E8:E11)</f>
        <v>0</v>
      </c>
      <c r="F12" s="108">
        <f>SUM(F8:F11)</f>
        <v>1358340</v>
      </c>
    </row>
    <row r="13" spans="1:6" s="11" customFormat="1" ht="15" customHeight="1" thickTop="1" x14ac:dyDescent="0.2">
      <c r="A13" s="38"/>
      <c r="B13" s="109"/>
      <c r="C13" s="109"/>
      <c r="D13" s="109"/>
      <c r="E13" s="110"/>
      <c r="F13" s="110"/>
    </row>
    <row r="14" spans="1:6" s="11" customFormat="1" ht="15" customHeight="1" x14ac:dyDescent="0.25">
      <c r="A14" s="97" t="s">
        <v>81</v>
      </c>
      <c r="B14" s="99"/>
      <c r="C14" s="99"/>
      <c r="D14" s="99"/>
      <c r="E14" s="111"/>
      <c r="F14" s="110"/>
    </row>
    <row r="15" spans="1:6" s="11" customFormat="1" ht="15" customHeight="1" x14ac:dyDescent="0.2">
      <c r="A15" s="38" t="s">
        <v>82</v>
      </c>
      <c r="B15" s="104">
        <f>'Losses Incurred QTD-9'!B12</f>
        <v>192313</v>
      </c>
      <c r="C15" s="104">
        <f>'Losses Incurred QTD-9'!C12</f>
        <v>812419</v>
      </c>
      <c r="D15" s="105">
        <f>'Losses Incurred QTD-9'!D12</f>
        <v>2563</v>
      </c>
      <c r="E15" s="105">
        <f>'Losses Incurred QTD-9'!E12</f>
        <v>2000</v>
      </c>
      <c r="F15" s="104">
        <f t="shared" ref="F15:F23" si="0">SUM(B15:E15)</f>
        <v>1009295</v>
      </c>
    </row>
    <row r="16" spans="1:6" s="11" customFormat="1" ht="15" customHeight="1" x14ac:dyDescent="0.2">
      <c r="A16" s="38" t="s">
        <v>83</v>
      </c>
      <c r="B16" s="104">
        <f>'[1]Loss Expenses Paid QTD-15'!C30</f>
        <v>8327</v>
      </c>
      <c r="C16" s="104">
        <f>'[1]Loss Expenses Paid QTD-15'!C24</f>
        <v>34663</v>
      </c>
      <c r="D16" s="104">
        <f>'[1]Loss Expenses Paid QTD-15'!C18</f>
        <v>5857</v>
      </c>
      <c r="E16" s="104">
        <f>'[1]Loss Expenses Paid QTD-15'!C12</f>
        <v>5311</v>
      </c>
      <c r="F16" s="104">
        <f t="shared" si="0"/>
        <v>54158</v>
      </c>
    </row>
    <row r="17" spans="1:7" s="11" customFormat="1" ht="15" customHeight="1" x14ac:dyDescent="0.2">
      <c r="A17" s="38" t="s">
        <v>84</v>
      </c>
      <c r="B17" s="104">
        <f>'[1]Loss Expenses Paid QTD-15'!I30</f>
        <v>19263</v>
      </c>
      <c r="C17" s="104">
        <f>'[1]Loss Expenses Paid QTD-15'!I24</f>
        <v>81376</v>
      </c>
      <c r="D17" s="104">
        <f>'[1]Loss Expenses Paid QTD-15'!I18</f>
        <v>257</v>
      </c>
      <c r="E17" s="104">
        <f>'[1]Loss Expenses Paid QTD-15'!I12</f>
        <v>200</v>
      </c>
      <c r="F17" s="104">
        <f t="shared" si="0"/>
        <v>101096</v>
      </c>
    </row>
    <row r="18" spans="1:7" s="11" customFormat="1" ht="15" customHeight="1" x14ac:dyDescent="0.25">
      <c r="A18" s="38" t="s">
        <v>85</v>
      </c>
      <c r="B18" s="104">
        <f>'[1]TB - Rounded'!D394</f>
        <v>5853.42</v>
      </c>
      <c r="C18" s="102">
        <v>0</v>
      </c>
      <c r="D18" s="102">
        <v>0</v>
      </c>
      <c r="E18" s="102">
        <v>0</v>
      </c>
      <c r="F18" s="104">
        <f t="shared" si="0"/>
        <v>5853.42</v>
      </c>
    </row>
    <row r="19" spans="1:7" s="11" customFormat="1" ht="15" customHeight="1" x14ac:dyDescent="0.25">
      <c r="A19" s="112" t="s">
        <v>86</v>
      </c>
      <c r="B19" s="104">
        <f>'[1]TB - Rounded'!D399</f>
        <v>6478.49</v>
      </c>
      <c r="C19" s="102">
        <v>0</v>
      </c>
      <c r="D19" s="102">
        <v>0</v>
      </c>
      <c r="E19" s="102">
        <v>0</v>
      </c>
      <c r="F19" s="104">
        <f t="shared" si="0"/>
        <v>6478.49</v>
      </c>
    </row>
    <row r="20" spans="1:7" s="11" customFormat="1" ht="15" customHeight="1" x14ac:dyDescent="0.25">
      <c r="A20" s="38" t="s">
        <v>87</v>
      </c>
      <c r="B20" s="104">
        <f>'[1]TB - Rounded'!D396</f>
        <v>4100</v>
      </c>
      <c r="C20" s="102">
        <v>0</v>
      </c>
      <c r="D20" s="102">
        <v>0</v>
      </c>
      <c r="E20" s="102">
        <v>0</v>
      </c>
      <c r="F20" s="104">
        <f t="shared" si="0"/>
        <v>4100</v>
      </c>
    </row>
    <row r="21" spans="1:7" s="11" customFormat="1" ht="15" customHeight="1" x14ac:dyDescent="0.2">
      <c r="A21" s="112" t="s">
        <v>88</v>
      </c>
      <c r="B21" s="104">
        <f>'[1]TB - Rounded'!H389</f>
        <v>114061</v>
      </c>
      <c r="C21" s="105">
        <f>'[1]TB - Rounded'!H385</f>
        <v>-1886</v>
      </c>
      <c r="D21" s="105">
        <f>'[1]TB - Rounded'!H381</f>
        <v>-251</v>
      </c>
      <c r="E21" s="104">
        <v>0</v>
      </c>
      <c r="F21" s="104">
        <f t="shared" si="0"/>
        <v>111924</v>
      </c>
    </row>
    <row r="22" spans="1:7" s="11" customFormat="1" ht="15" customHeight="1" x14ac:dyDescent="0.25">
      <c r="A22" s="38" t="s">
        <v>89</v>
      </c>
      <c r="B22" s="104">
        <f>'Earned Incurred QTD-5'!C39</f>
        <v>728458</v>
      </c>
      <c r="C22" s="102">
        <v>0</v>
      </c>
      <c r="D22" s="102">
        <v>0</v>
      </c>
      <c r="E22" s="102">
        <v>0</v>
      </c>
      <c r="F22" s="104">
        <f t="shared" si="0"/>
        <v>728458</v>
      </c>
    </row>
    <row r="23" spans="1:7" s="11" customFormat="1" ht="15" customHeight="1" x14ac:dyDescent="0.25">
      <c r="A23" s="38" t="s">
        <v>33</v>
      </c>
      <c r="B23" s="104">
        <v>7433</v>
      </c>
      <c r="C23" s="104">
        <v>0</v>
      </c>
      <c r="D23" s="102">
        <v>0</v>
      </c>
      <c r="E23" s="102">
        <v>0</v>
      </c>
      <c r="F23" s="104">
        <f t="shared" si="0"/>
        <v>7433</v>
      </c>
    </row>
    <row r="24" spans="1:7" s="11" customFormat="1" ht="15" customHeight="1" thickBot="1" x14ac:dyDescent="0.3">
      <c r="A24" s="38" t="s">
        <v>80</v>
      </c>
      <c r="B24" s="106">
        <f>SUM(B15:B23)</f>
        <v>1086286.9100000001</v>
      </c>
      <c r="C24" s="106">
        <f>SUM(C15:C23)</f>
        <v>926572</v>
      </c>
      <c r="D24" s="106">
        <f>SUM(D15:D23)</f>
        <v>8426</v>
      </c>
      <c r="E24" s="106">
        <f>SUM(E15:E23)</f>
        <v>7511</v>
      </c>
      <c r="F24" s="108">
        <f>SUM(F15:F23)</f>
        <v>2028795.91</v>
      </c>
      <c r="G24" s="38"/>
    </row>
    <row r="25" spans="1:7" s="11" customFormat="1" ht="15" customHeight="1" thickTop="1" x14ac:dyDescent="0.2">
      <c r="A25" s="38"/>
      <c r="B25" s="109"/>
      <c r="C25" s="109"/>
      <c r="D25" s="109"/>
      <c r="E25" s="109"/>
      <c r="F25" s="110"/>
    </row>
    <row r="26" spans="1:7" s="11" customFormat="1" ht="15" customHeight="1" thickBot="1" x14ac:dyDescent="0.3">
      <c r="A26" s="113" t="s">
        <v>90</v>
      </c>
      <c r="B26" s="114">
        <f>B12-B24</f>
        <v>296234.08999999985</v>
      </c>
      <c r="C26" s="114">
        <f>C12-C24</f>
        <v>-948242</v>
      </c>
      <c r="D26" s="114">
        <f>D12-D24</f>
        <v>-10937</v>
      </c>
      <c r="E26" s="114">
        <f>E12-E24</f>
        <v>-7511</v>
      </c>
      <c r="F26" s="115">
        <f>SUM(B26:E26)</f>
        <v>-670455.91000000015</v>
      </c>
    </row>
    <row r="27" spans="1:7" s="11" customFormat="1" ht="15" customHeight="1" thickTop="1" x14ac:dyDescent="0.2">
      <c r="A27" s="38"/>
      <c r="B27" s="109"/>
      <c r="C27" s="109"/>
      <c r="D27" s="109"/>
      <c r="E27" s="110"/>
      <c r="F27" s="110"/>
    </row>
    <row r="28" spans="1:7" s="11" customFormat="1" ht="15" customHeight="1" x14ac:dyDescent="0.25">
      <c r="A28" s="97" t="s">
        <v>91</v>
      </c>
      <c r="B28" s="99"/>
      <c r="C28" s="99"/>
      <c r="D28" s="99"/>
      <c r="E28" s="111"/>
      <c r="F28" s="110"/>
    </row>
    <row r="29" spans="1:7" s="11" customFormat="1" ht="15" customHeight="1" x14ac:dyDescent="0.25">
      <c r="A29" s="38" t="s">
        <v>92</v>
      </c>
      <c r="B29" s="104">
        <f>'Earned Incurred QTD-5'!B50</f>
        <v>11502</v>
      </c>
      <c r="C29" s="102">
        <v>0</v>
      </c>
      <c r="D29" s="102">
        <v>0</v>
      </c>
      <c r="E29" s="102">
        <v>0</v>
      </c>
      <c r="F29" s="104">
        <f>SUM(B29:E29)</f>
        <v>11502</v>
      </c>
    </row>
    <row r="30" spans="1:7" s="11" customFormat="1" ht="15" customHeight="1" x14ac:dyDescent="0.25">
      <c r="A30" s="38" t="s">
        <v>93</v>
      </c>
      <c r="B30" s="104">
        <f>'Equity YTD-4'!B30</f>
        <v>1127320</v>
      </c>
      <c r="C30" s="102">
        <v>0</v>
      </c>
      <c r="D30" s="102">
        <v>0</v>
      </c>
      <c r="E30" s="102">
        <v>0</v>
      </c>
      <c r="F30" s="104">
        <f>SUM(B30:E30)</f>
        <v>1127320</v>
      </c>
    </row>
    <row r="31" spans="1:7" s="11" customFormat="1" ht="15" customHeight="1" x14ac:dyDescent="0.25">
      <c r="A31" s="38" t="s">
        <v>64</v>
      </c>
      <c r="B31" s="105">
        <f>-'Income Statement-2'!B37</f>
        <v>164720.98000000001</v>
      </c>
      <c r="C31" s="102"/>
      <c r="D31" s="102"/>
      <c r="E31" s="102"/>
      <c r="F31" s="105">
        <f>SUM(B31:E31)</f>
        <v>164720.98000000001</v>
      </c>
    </row>
    <row r="32" spans="1:7" s="11" customFormat="1" ht="15" customHeight="1" thickBot="1" x14ac:dyDescent="0.3">
      <c r="A32" s="38" t="s">
        <v>80</v>
      </c>
      <c r="B32" s="106">
        <f>SUM(B29:B31)</f>
        <v>1303542.98</v>
      </c>
      <c r="C32" s="107">
        <f t="shared" ref="C32:F32" si="1">SUM(C29:C31)</f>
        <v>0</v>
      </c>
      <c r="D32" s="107">
        <f t="shared" si="1"/>
        <v>0</v>
      </c>
      <c r="E32" s="107">
        <f t="shared" si="1"/>
        <v>0</v>
      </c>
      <c r="F32" s="108">
        <f t="shared" si="1"/>
        <v>1303542.98</v>
      </c>
      <c r="G32" s="116"/>
    </row>
    <row r="33" spans="1:7" s="11" customFormat="1" ht="15" customHeight="1" thickTop="1" x14ac:dyDescent="0.2">
      <c r="A33" s="38"/>
      <c r="B33" s="109"/>
      <c r="C33" s="109"/>
      <c r="D33" s="109"/>
      <c r="E33" s="110"/>
      <c r="F33" s="110"/>
    </row>
    <row r="34" spans="1:7" s="11" customFormat="1" ht="15" customHeight="1" x14ac:dyDescent="0.25">
      <c r="A34" s="97" t="s">
        <v>94</v>
      </c>
      <c r="B34" s="99"/>
      <c r="C34" s="99"/>
      <c r="D34" s="99"/>
      <c r="E34" s="111"/>
      <c r="F34" s="110"/>
    </row>
    <row r="35" spans="1:7" s="11" customFormat="1" ht="15" customHeight="1" x14ac:dyDescent="0.25">
      <c r="A35" s="38" t="s">
        <v>95</v>
      </c>
      <c r="B35" s="104">
        <f>'Earned Incurred QTD-5'!B49</f>
        <v>15200</v>
      </c>
      <c r="C35" s="102">
        <v>0</v>
      </c>
      <c r="D35" s="102">
        <v>0</v>
      </c>
      <c r="E35" s="102">
        <v>0</v>
      </c>
      <c r="F35" s="104">
        <f>SUM(B35:E35)</f>
        <v>15200</v>
      </c>
    </row>
    <row r="36" spans="1:7" s="11" customFormat="1" ht="15" customHeight="1" x14ac:dyDescent="0.25">
      <c r="A36" s="38" t="s">
        <v>96</v>
      </c>
      <c r="B36" s="104">
        <v>1010708</v>
      </c>
      <c r="C36" s="104">
        <v>0</v>
      </c>
      <c r="D36" s="102">
        <v>0</v>
      </c>
      <c r="E36" s="102">
        <v>0</v>
      </c>
      <c r="F36" s="104">
        <f t="shared" ref="F36" si="2">SUM(B36:E36)</f>
        <v>1010708</v>
      </c>
    </row>
    <row r="37" spans="1:7" s="11" customFormat="1" ht="15" customHeight="1" thickBot="1" x14ac:dyDescent="0.3">
      <c r="A37" s="38" t="s">
        <v>80</v>
      </c>
      <c r="B37" s="106">
        <f>SUM(B35:B36)</f>
        <v>1025908</v>
      </c>
      <c r="C37" s="107">
        <f>SUM(C35:C36)</f>
        <v>0</v>
      </c>
      <c r="D37" s="107">
        <f>SUM(D35:D36)</f>
        <v>0</v>
      </c>
      <c r="E37" s="107">
        <f>SUM(E35:E36)</f>
        <v>0</v>
      </c>
      <c r="F37" s="108">
        <f>SUM(F35:F36)</f>
        <v>1025908</v>
      </c>
    </row>
    <row r="38" spans="1:7" s="11" customFormat="1" ht="15" customHeight="1" thickTop="1" x14ac:dyDescent="0.25">
      <c r="A38" s="38"/>
      <c r="B38" s="109"/>
      <c r="C38" s="109"/>
      <c r="D38" s="109"/>
      <c r="E38" s="110"/>
      <c r="F38" s="102"/>
    </row>
    <row r="39" spans="1:7" s="11" customFormat="1" ht="15" customHeight="1" thickBot="1" x14ac:dyDescent="0.3">
      <c r="A39" s="97" t="s">
        <v>97</v>
      </c>
      <c r="B39" s="114">
        <f>B26-B32+B37</f>
        <v>18599.10999999987</v>
      </c>
      <c r="C39" s="114">
        <f>C26-C32+C37</f>
        <v>-948242</v>
      </c>
      <c r="D39" s="114">
        <f>D26-D32+D37</f>
        <v>-10937</v>
      </c>
      <c r="E39" s="114">
        <f>E26-E32+E37</f>
        <v>-7511</v>
      </c>
      <c r="F39" s="115">
        <f>F26-F32+F37</f>
        <v>-948090.89000000013</v>
      </c>
    </row>
    <row r="40" spans="1:7" s="11" customFormat="1" ht="15" customHeight="1" thickTop="1" x14ac:dyDescent="0.2">
      <c r="A40" s="38"/>
      <c r="B40" s="109"/>
      <c r="C40" s="109"/>
      <c r="D40" s="109"/>
      <c r="E40" s="110"/>
      <c r="F40" s="110"/>
    </row>
    <row r="41" spans="1:7" s="11" customFormat="1" ht="15" customHeight="1" x14ac:dyDescent="0.25">
      <c r="A41" s="117" t="s">
        <v>98</v>
      </c>
      <c r="B41" s="118"/>
      <c r="C41" s="118"/>
      <c r="D41" s="118"/>
      <c r="E41" s="110"/>
      <c r="F41" s="110"/>
    </row>
    <row r="42" spans="1:7" s="11" customFormat="1" ht="15" customHeight="1" x14ac:dyDescent="0.25">
      <c r="A42" s="38" t="s">
        <v>27</v>
      </c>
      <c r="B42" s="104">
        <f>'Premiums QTD-7'!B18</f>
        <v>1991563</v>
      </c>
      <c r="C42" s="104">
        <f>'Premiums QTD-7'!C18</f>
        <v>694814</v>
      </c>
      <c r="D42" s="102">
        <f>'Premiums QTD-7'!D18</f>
        <v>0</v>
      </c>
      <c r="E42" s="102">
        <f>'Premiums QTD-7'!E18</f>
        <v>0</v>
      </c>
      <c r="F42" s="104">
        <f>SUM(B42:E42)</f>
        <v>2686377</v>
      </c>
    </row>
    <row r="43" spans="1:7" s="11" customFormat="1" ht="15" customHeight="1" x14ac:dyDescent="0.2">
      <c r="A43" s="38" t="s">
        <v>99</v>
      </c>
      <c r="B43" s="104">
        <f>'Losses Incurred QTD-9'!B18+'Losses Incurred QTD-9'!B24</f>
        <v>452412</v>
      </c>
      <c r="C43" s="104">
        <f>'Losses Incurred QTD-9'!C18+'Losses Incurred QTD-9'!C24</f>
        <v>505258</v>
      </c>
      <c r="D43" s="104">
        <f>'Losses Incurred QTD-9'!D18+'Losses Incurred QTD-9'!D24</f>
        <v>164000</v>
      </c>
      <c r="E43" s="104">
        <f>'Losses Incurred QTD-9'!E18+'Losses Incurred QTD-9'!E24</f>
        <v>5000</v>
      </c>
      <c r="F43" s="104">
        <f>SUM(B43:E43)</f>
        <v>1126670</v>
      </c>
    </row>
    <row r="44" spans="1:7" s="11" customFormat="1" ht="15" customHeight="1" x14ac:dyDescent="0.2">
      <c r="A44" s="38" t="s">
        <v>100</v>
      </c>
      <c r="B44" s="104">
        <f>'Loss Expenses QTD-11'!B18</f>
        <v>96219</v>
      </c>
      <c r="C44" s="104">
        <f>'Loss Expenses QTD-11'!C18</f>
        <v>127025</v>
      </c>
      <c r="D44" s="104">
        <f>'Loss Expenses QTD-11'!D18</f>
        <v>45179</v>
      </c>
      <c r="E44" s="104">
        <f>'Loss Expenses QTD-11'!E18</f>
        <v>10612</v>
      </c>
      <c r="F44" s="104">
        <f>SUM(B44:E44)</f>
        <v>279035</v>
      </c>
    </row>
    <row r="45" spans="1:7" s="11" customFormat="1" ht="15" customHeight="1" x14ac:dyDescent="0.25">
      <c r="A45" s="38" t="s">
        <v>101</v>
      </c>
      <c r="B45" s="104">
        <f>'Earned Incurred QTD-5'!B41</f>
        <v>109722</v>
      </c>
      <c r="C45" s="102">
        <v>0</v>
      </c>
      <c r="D45" s="102">
        <v>0</v>
      </c>
      <c r="E45" s="102">
        <v>0</v>
      </c>
      <c r="F45" s="104">
        <f>SUM(B45:E45)</f>
        <v>109722</v>
      </c>
    </row>
    <row r="46" spans="1:7" s="11" customFormat="1" ht="15" customHeight="1" x14ac:dyDescent="0.25">
      <c r="A46" s="38" t="s">
        <v>102</v>
      </c>
      <c r="B46" s="104">
        <f>'Earned Incurred QTD-5'!B33</f>
        <v>97728</v>
      </c>
      <c r="C46" s="102">
        <v>0</v>
      </c>
      <c r="D46" s="102">
        <v>0</v>
      </c>
      <c r="E46" s="102">
        <v>0</v>
      </c>
      <c r="F46" s="104">
        <f>SUM(B46:E46)</f>
        <v>97728</v>
      </c>
      <c r="G46" s="119"/>
    </row>
    <row r="47" spans="1:7" s="11" customFormat="1" ht="15" customHeight="1" thickBot="1" x14ac:dyDescent="0.3">
      <c r="A47" s="120" t="s">
        <v>80</v>
      </c>
      <c r="B47" s="106">
        <f>SUM(B42:B46)</f>
        <v>2747644</v>
      </c>
      <c r="C47" s="106">
        <f>SUM(C42:C46)</f>
        <v>1327097</v>
      </c>
      <c r="D47" s="106">
        <f>SUM(D42:D46)</f>
        <v>209179</v>
      </c>
      <c r="E47" s="106">
        <f>SUM(E42:E46)</f>
        <v>15612</v>
      </c>
      <c r="F47" s="108">
        <f>SUM(F42:F46)</f>
        <v>4299532</v>
      </c>
    </row>
    <row r="48" spans="1:7" s="11" customFormat="1" ht="15" customHeight="1" thickTop="1" x14ac:dyDescent="0.2">
      <c r="A48" s="38"/>
      <c r="B48" s="109"/>
      <c r="C48" s="109"/>
      <c r="D48" s="109"/>
      <c r="E48" s="110"/>
      <c r="F48" s="110"/>
    </row>
    <row r="49" spans="1:7" s="11" customFormat="1" ht="15" customHeight="1" x14ac:dyDescent="0.25">
      <c r="A49" s="117" t="s">
        <v>103</v>
      </c>
      <c r="B49" s="118"/>
      <c r="C49" s="118"/>
      <c r="D49" s="118"/>
      <c r="E49" s="110"/>
      <c r="F49" s="110"/>
    </row>
    <row r="50" spans="1:7" s="11" customFormat="1" ht="15" customHeight="1" x14ac:dyDescent="0.25">
      <c r="A50" s="38" t="s">
        <v>27</v>
      </c>
      <c r="B50" s="104">
        <f>'Premiums QTD-7'!B24</f>
        <v>1106355</v>
      </c>
      <c r="C50" s="104">
        <f>'Premiums QTD-7'!C24</f>
        <v>1592765</v>
      </c>
      <c r="D50" s="102">
        <f>'Premiums QTD-7'!D24</f>
        <v>0</v>
      </c>
      <c r="E50" s="102">
        <f>'Premiums QTD-7'!E24</f>
        <v>0</v>
      </c>
      <c r="F50" s="104">
        <f>SUM(B50:E50)</f>
        <v>2699120</v>
      </c>
    </row>
    <row r="51" spans="1:7" s="11" customFormat="1" ht="15" customHeight="1" x14ac:dyDescent="0.2">
      <c r="A51" s="38" t="s">
        <v>99</v>
      </c>
      <c r="B51" s="104">
        <f>'Losses Incurred QTD-9'!B31</f>
        <v>247451</v>
      </c>
      <c r="C51" s="104">
        <f>'Losses Incurred QTD-9'!C31</f>
        <v>876380</v>
      </c>
      <c r="D51" s="104">
        <f>'Losses Incurred QTD-9'!D31</f>
        <v>4400</v>
      </c>
      <c r="E51" s="104">
        <f>'Losses Incurred QTD-9'!E31</f>
        <v>10000</v>
      </c>
      <c r="F51" s="104">
        <f>SUM(B51:E51)</f>
        <v>1138231</v>
      </c>
    </row>
    <row r="52" spans="1:7" s="11" customFormat="1" ht="15" customHeight="1" x14ac:dyDescent="0.2">
      <c r="A52" s="38" t="s">
        <v>104</v>
      </c>
      <c r="B52" s="104">
        <f>'Loss Expenses QTD-11'!B24</f>
        <v>37280</v>
      </c>
      <c r="C52" s="104">
        <f>'Loss Expenses QTD-11'!C24</f>
        <v>197029</v>
      </c>
      <c r="D52" s="104">
        <f>'Loss Expenses QTD-11'!D24</f>
        <v>45150</v>
      </c>
      <c r="E52" s="104">
        <f>'Loss Expenses QTD-11'!E24</f>
        <v>17693</v>
      </c>
      <c r="F52" s="104">
        <f>SUM(B52:E52)</f>
        <v>297152</v>
      </c>
    </row>
    <row r="53" spans="1:7" s="11" customFormat="1" ht="15" customHeight="1" x14ac:dyDescent="0.25">
      <c r="A53" s="38" t="s">
        <v>101</v>
      </c>
      <c r="B53" s="104">
        <f>'Earned Incurred QTD-5'!B42</f>
        <v>132440</v>
      </c>
      <c r="C53" s="102">
        <v>0</v>
      </c>
      <c r="D53" s="102">
        <v>0</v>
      </c>
      <c r="E53" s="102">
        <v>0</v>
      </c>
      <c r="F53" s="104">
        <f>SUM(B53:E53)</f>
        <v>132440</v>
      </c>
    </row>
    <row r="54" spans="1:7" s="11" customFormat="1" ht="15" customHeight="1" x14ac:dyDescent="0.25">
      <c r="A54" s="38" t="s">
        <v>102</v>
      </c>
      <c r="B54" s="104">
        <f>'Earned Incurred QTD-5'!B34</f>
        <v>101618</v>
      </c>
      <c r="C54" s="102">
        <v>0</v>
      </c>
      <c r="D54" s="102">
        <v>0</v>
      </c>
      <c r="E54" s="102">
        <v>0</v>
      </c>
      <c r="F54" s="104">
        <f>SUM(B54:E54)</f>
        <v>101618</v>
      </c>
    </row>
    <row r="55" spans="1:7" s="11" customFormat="1" ht="15" customHeight="1" thickBot="1" x14ac:dyDescent="0.3">
      <c r="A55" s="38" t="s">
        <v>80</v>
      </c>
      <c r="B55" s="106">
        <f>SUM(B50:B54)</f>
        <v>1625144</v>
      </c>
      <c r="C55" s="106">
        <f>SUM(C50:C54)</f>
        <v>2666174</v>
      </c>
      <c r="D55" s="106">
        <f>SUM(D50:D54)</f>
        <v>49550</v>
      </c>
      <c r="E55" s="106">
        <f>SUM(E50:E54)</f>
        <v>27693</v>
      </c>
      <c r="F55" s="108">
        <f>SUM(F50:F54)</f>
        <v>4368561</v>
      </c>
    </row>
    <row r="56" spans="1:7" s="11" customFormat="1" ht="15" customHeight="1" thickTop="1" x14ac:dyDescent="0.2">
      <c r="A56" s="38"/>
      <c r="B56" s="109"/>
      <c r="C56" s="109"/>
      <c r="D56" s="109"/>
      <c r="E56" s="109"/>
      <c r="F56" s="25"/>
    </row>
    <row r="57" spans="1:7" s="11" customFormat="1" ht="15" customHeight="1" thickBot="1" x14ac:dyDescent="0.3">
      <c r="A57" s="113" t="s">
        <v>105</v>
      </c>
      <c r="B57" s="121">
        <f>B39-B47+B55</f>
        <v>-1103900.8900000001</v>
      </c>
      <c r="C57" s="121">
        <f>C39-C47+C55</f>
        <v>390835</v>
      </c>
      <c r="D57" s="121">
        <f>D39-D47+D55</f>
        <v>-170566</v>
      </c>
      <c r="E57" s="121">
        <f>E39-E47+E55</f>
        <v>4570</v>
      </c>
      <c r="F57" s="121">
        <f>F39-F47+F55</f>
        <v>-879061.8900000006</v>
      </c>
    </row>
    <row r="58" spans="1:7" s="11" customFormat="1" ht="15" customHeight="1" thickTop="1" x14ac:dyDescent="0.2">
      <c r="A58" s="100"/>
      <c r="B58" s="100"/>
      <c r="C58" s="100"/>
      <c r="D58" s="109"/>
      <c r="E58" s="109"/>
      <c r="F58" s="109"/>
      <c r="G58" s="109"/>
    </row>
    <row r="59" spans="1:7" s="11" customFormat="1" ht="15" customHeight="1" x14ac:dyDescent="0.2">
      <c r="D59" s="109"/>
      <c r="E59" s="109"/>
      <c r="F59" s="109"/>
      <c r="G59" s="109"/>
    </row>
    <row r="60" spans="1:7" s="11" customFormat="1" ht="15" customHeight="1" x14ac:dyDescent="0.2">
      <c r="D60" s="109"/>
      <c r="E60" s="109"/>
      <c r="F60" s="109"/>
    </row>
    <row r="61" spans="1:7" s="11" customFormat="1" ht="15" customHeight="1" x14ac:dyDescent="0.2">
      <c r="D61" s="109"/>
      <c r="E61" s="109"/>
      <c r="F61" s="25"/>
    </row>
    <row r="62" spans="1:7" s="11" customFormat="1" ht="15" customHeight="1" x14ac:dyDescent="0.2">
      <c r="D62" s="109"/>
      <c r="E62" s="109"/>
      <c r="F62" s="25"/>
    </row>
    <row r="63" spans="1:7" s="11" customFormat="1" ht="15" customHeight="1" x14ac:dyDescent="0.2">
      <c r="D63" s="109"/>
      <c r="E63" s="109"/>
      <c r="F63" s="25"/>
    </row>
    <row r="64" spans="1:7" s="11" customFormat="1" ht="15" customHeight="1" x14ac:dyDescent="0.2">
      <c r="D64" s="109"/>
      <c r="E64" s="109"/>
      <c r="F64" s="25"/>
    </row>
    <row r="65" spans="4:6" s="11" customFormat="1" ht="15" customHeight="1" x14ac:dyDescent="0.2">
      <c r="D65" s="109"/>
      <c r="E65" s="109"/>
      <c r="F65" s="25"/>
    </row>
    <row r="66" spans="4:6" s="11" customFormat="1" ht="15" customHeight="1" x14ac:dyDescent="0.2">
      <c r="D66" s="109"/>
      <c r="E66" s="109"/>
      <c r="F66" s="25"/>
    </row>
    <row r="67" spans="4:6" s="11" customFormat="1" ht="15" customHeight="1" x14ac:dyDescent="0.2">
      <c r="D67" s="109"/>
      <c r="E67" s="109"/>
      <c r="F67" s="25"/>
    </row>
    <row r="68" spans="4:6" s="11" customFormat="1" ht="15" customHeight="1" x14ac:dyDescent="0.2">
      <c r="D68" s="109"/>
      <c r="E68" s="109"/>
      <c r="F68" s="25"/>
    </row>
    <row r="69" spans="4:6" s="11" customFormat="1" ht="15" customHeight="1" x14ac:dyDescent="0.2">
      <c r="D69" s="109"/>
      <c r="E69" s="109"/>
      <c r="F69" s="25"/>
    </row>
    <row r="70" spans="4:6" s="11" customFormat="1" ht="15" customHeight="1" x14ac:dyDescent="0.2">
      <c r="D70" s="109"/>
      <c r="E70" s="109"/>
      <c r="F70" s="25"/>
    </row>
    <row r="71" spans="4:6" s="11" customFormat="1" ht="15" customHeight="1" x14ac:dyDescent="0.2">
      <c r="D71" s="109"/>
      <c r="E71" s="109"/>
      <c r="F71" s="25"/>
    </row>
    <row r="72" spans="4:6" s="11" customFormat="1" ht="15" customHeight="1" x14ac:dyDescent="0.2">
      <c r="D72" s="109"/>
      <c r="E72" s="109"/>
      <c r="F72" s="25"/>
    </row>
    <row r="73" spans="4:6" s="11" customFormat="1" ht="15" customHeight="1" x14ac:dyDescent="0.2">
      <c r="D73" s="109"/>
      <c r="E73" s="109"/>
      <c r="F73" s="25"/>
    </row>
    <row r="74" spans="4:6" s="11" customFormat="1" ht="15" customHeight="1" x14ac:dyDescent="0.2">
      <c r="D74" s="109"/>
      <c r="E74" s="109"/>
      <c r="F74" s="25"/>
    </row>
    <row r="75" spans="4:6" s="11" customFormat="1" ht="15" customHeight="1" x14ac:dyDescent="0.2">
      <c r="D75" s="109"/>
      <c r="E75" s="109"/>
      <c r="F75" s="25"/>
    </row>
    <row r="76" spans="4:6" s="11" customFormat="1" ht="15" customHeight="1" x14ac:dyDescent="0.2">
      <c r="D76" s="109"/>
      <c r="E76" s="109"/>
      <c r="F76" s="25"/>
    </row>
    <row r="77" spans="4:6" s="11" customFormat="1" ht="15" customHeight="1" x14ac:dyDescent="0.2">
      <c r="D77" s="109"/>
      <c r="E77" s="109"/>
      <c r="F77" s="25"/>
    </row>
    <row r="78" spans="4:6" s="11" customFormat="1" ht="15" customHeight="1" x14ac:dyDescent="0.2">
      <c r="D78" s="109"/>
      <c r="E78" s="109"/>
      <c r="F78" s="25"/>
    </row>
    <row r="79" spans="4:6" s="11" customFormat="1" ht="15" customHeight="1" x14ac:dyDescent="0.2">
      <c r="D79" s="109"/>
      <c r="E79" s="109"/>
      <c r="F79" s="25"/>
    </row>
    <row r="80" spans="4:6" s="11" customFormat="1" ht="15" customHeight="1" x14ac:dyDescent="0.2">
      <c r="D80" s="109"/>
      <c r="E80" s="109"/>
      <c r="F80" s="25"/>
    </row>
    <row r="81" spans="4:6" s="11" customFormat="1" ht="15" customHeight="1" x14ac:dyDescent="0.2">
      <c r="D81" s="109"/>
      <c r="E81" s="109"/>
      <c r="F81" s="25"/>
    </row>
    <row r="82" spans="4:6" s="11" customFormat="1" ht="15" customHeight="1" x14ac:dyDescent="0.2">
      <c r="D82" s="109"/>
      <c r="E82" s="109"/>
      <c r="F82" s="25"/>
    </row>
    <row r="83" spans="4:6" s="11" customFormat="1" ht="15" customHeight="1" x14ac:dyDescent="0.2">
      <c r="D83" s="109"/>
      <c r="E83" s="109"/>
      <c r="F83" s="25"/>
    </row>
    <row r="84" spans="4:6" s="11" customFormat="1" ht="15" customHeight="1" x14ac:dyDescent="0.2">
      <c r="D84" s="109"/>
      <c r="E84" s="109"/>
      <c r="F84" s="25"/>
    </row>
    <row r="85" spans="4:6" s="11" customFormat="1" ht="15" customHeight="1" x14ac:dyDescent="0.2">
      <c r="D85" s="109"/>
      <c r="E85" s="109"/>
      <c r="F85" s="25"/>
    </row>
  </sheetData>
  <mergeCells count="4">
    <mergeCell ref="A1:F1"/>
    <mergeCell ref="A2:F2"/>
    <mergeCell ref="A3:F3"/>
    <mergeCell ref="A4:F4"/>
  </mergeCells>
  <printOptions horizontalCentered="1"/>
  <pageMargins left="0.25" right="0.25" top="0.5" bottom="0.5" header="0.25" footer="0.25"/>
  <pageSetup scale="70" orientation="portrait" r:id="rId1"/>
  <headerFooter alignWithMargins="0">
    <oddFooter xml:space="preserve">&amp;CPage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2A3FD-D9F7-42D7-A1C0-A5E72671FD5E}">
  <dimension ref="A1:G89"/>
  <sheetViews>
    <sheetView workbookViewId="0">
      <selection sqref="A1:F1"/>
    </sheetView>
  </sheetViews>
  <sheetFormatPr defaultColWidth="15.7109375" defaultRowHeight="15" customHeight="1" x14ac:dyDescent="0.2"/>
  <cols>
    <col min="1" max="1" width="64.7109375" style="50" bestFit="1" customWidth="1"/>
    <col min="2" max="3" width="15.7109375" style="50" customWidth="1"/>
    <col min="4" max="5" width="15.7109375" style="122" customWidth="1"/>
    <col min="6" max="6" width="15.7109375" style="123" customWidth="1"/>
    <col min="7" max="16384" width="15.7109375" style="50"/>
  </cols>
  <sheetData>
    <row r="1" spans="1:6" s="84" customFormat="1" ht="30" customHeight="1" x14ac:dyDescent="0.35">
      <c r="A1" s="83" t="s">
        <v>0</v>
      </c>
      <c r="B1" s="83"/>
      <c r="C1" s="83"/>
      <c r="D1" s="83"/>
      <c r="E1" s="83"/>
      <c r="F1" s="83"/>
    </row>
    <row r="2" spans="1:6" s="49" customFormat="1" ht="15" customHeight="1" x14ac:dyDescent="0.3">
      <c r="A2" s="85"/>
      <c r="B2" s="85"/>
      <c r="C2" s="85"/>
      <c r="D2" s="85"/>
      <c r="E2" s="85"/>
      <c r="F2" s="85"/>
    </row>
    <row r="3" spans="1:6" s="87" customFormat="1" ht="15" customHeight="1" x14ac:dyDescent="0.25">
      <c r="A3" s="86" t="s">
        <v>68</v>
      </c>
      <c r="B3" s="86"/>
      <c r="C3" s="86"/>
      <c r="D3" s="86"/>
      <c r="E3" s="86"/>
      <c r="F3" s="86"/>
    </row>
    <row r="4" spans="1:6" s="87" customFormat="1" ht="15" customHeight="1" x14ac:dyDescent="0.25">
      <c r="A4" s="86" t="s">
        <v>107</v>
      </c>
      <c r="B4" s="86"/>
      <c r="C4" s="86"/>
      <c r="D4" s="86"/>
      <c r="E4" s="86"/>
      <c r="F4" s="86"/>
    </row>
    <row r="5" spans="1:6" s="93" customFormat="1" ht="15" customHeight="1" x14ac:dyDescent="0.3">
      <c r="A5" s="124"/>
      <c r="B5" s="125"/>
      <c r="C5" s="125"/>
      <c r="D5" s="126"/>
      <c r="E5" s="127"/>
      <c r="F5" s="128"/>
    </row>
    <row r="6" spans="1:6" s="96" customFormat="1" ht="30" customHeight="1" x14ac:dyDescent="0.25">
      <c r="A6" s="94"/>
      <c r="B6" s="95" t="s">
        <v>70</v>
      </c>
      <c r="C6" s="95" t="s">
        <v>71</v>
      </c>
      <c r="D6" s="95" t="s">
        <v>72</v>
      </c>
      <c r="E6" s="95" t="s">
        <v>73</v>
      </c>
      <c r="F6" s="95" t="s">
        <v>74</v>
      </c>
    </row>
    <row r="7" spans="1:6" s="100" customFormat="1" ht="15" customHeight="1" x14ac:dyDescent="0.25">
      <c r="A7" s="97" t="s">
        <v>75</v>
      </c>
      <c r="B7" s="98"/>
      <c r="C7" s="98"/>
      <c r="D7" s="99"/>
      <c r="E7" s="99"/>
      <c r="F7" s="99"/>
    </row>
    <row r="8" spans="1:6" s="11" customFormat="1" ht="15" customHeight="1" x14ac:dyDescent="0.25">
      <c r="A8" s="38" t="s">
        <v>76</v>
      </c>
      <c r="B8" s="101">
        <f>'Premiums YTD-8'!B12</f>
        <v>2634856</v>
      </c>
      <c r="C8" s="101">
        <f>'Premiums YTD-8'!C12</f>
        <v>-32364</v>
      </c>
      <c r="D8" s="101">
        <f>'Premiums YTD-8'!D12</f>
        <v>-3491</v>
      </c>
      <c r="E8" s="102">
        <f>'Premiums YTD-8'!E12</f>
        <v>0</v>
      </c>
      <c r="F8" s="101">
        <f>SUM(B8:E8)</f>
        <v>2599001</v>
      </c>
    </row>
    <row r="9" spans="1:6" s="11" customFormat="1" ht="15" customHeight="1" x14ac:dyDescent="0.25">
      <c r="A9" s="103" t="s">
        <v>77</v>
      </c>
      <c r="B9" s="104">
        <f>'Earned Incurred YTD-6'!D55</f>
        <v>4530</v>
      </c>
      <c r="C9" s="102">
        <v>0</v>
      </c>
      <c r="D9" s="102">
        <v>0</v>
      </c>
      <c r="E9" s="102">
        <v>0</v>
      </c>
      <c r="F9" s="104">
        <f>SUM(B9:E9)</f>
        <v>4530</v>
      </c>
    </row>
    <row r="10" spans="1:6" s="11" customFormat="1" ht="15" customHeight="1" x14ac:dyDescent="0.25">
      <c r="A10" s="38" t="s">
        <v>78</v>
      </c>
      <c r="B10" s="104">
        <f>'Earned Incurred YTD-6'!C48</f>
        <v>27980</v>
      </c>
      <c r="C10" s="102">
        <v>0</v>
      </c>
      <c r="D10" s="102">
        <v>0</v>
      </c>
      <c r="E10" s="102">
        <v>0</v>
      </c>
      <c r="F10" s="104">
        <f>SUM(B10:E10)</f>
        <v>27980</v>
      </c>
    </row>
    <row r="11" spans="1:6" s="11" customFormat="1" ht="15" customHeight="1" x14ac:dyDescent="0.25">
      <c r="A11" s="38" t="s">
        <v>79</v>
      </c>
      <c r="B11" s="105">
        <f>'Earned Incurred YTD-6'!D53</f>
        <v>-8919</v>
      </c>
      <c r="C11" s="102">
        <v>0</v>
      </c>
      <c r="D11" s="102">
        <v>0</v>
      </c>
      <c r="E11" s="102">
        <v>0</v>
      </c>
      <c r="F11" s="105">
        <f>SUM(B11:E11)</f>
        <v>-8919</v>
      </c>
    </row>
    <row r="12" spans="1:6" s="11" customFormat="1" ht="15" customHeight="1" thickBot="1" x14ac:dyDescent="0.3">
      <c r="A12" s="38" t="s">
        <v>80</v>
      </c>
      <c r="B12" s="106">
        <f>SUM(B8:B11)</f>
        <v>2658447</v>
      </c>
      <c r="C12" s="106">
        <f>SUM(C8:C11)</f>
        <v>-32364</v>
      </c>
      <c r="D12" s="106">
        <f>SUM(D8:D11)</f>
        <v>-3491</v>
      </c>
      <c r="E12" s="129">
        <f>SUM(E8:E11)</f>
        <v>0</v>
      </c>
      <c r="F12" s="108">
        <f>SUM(F8:F11)</f>
        <v>2622592</v>
      </c>
    </row>
    <row r="13" spans="1:6" s="11" customFormat="1" ht="15" customHeight="1" thickTop="1" x14ac:dyDescent="0.2">
      <c r="A13" s="38"/>
      <c r="B13" s="109"/>
      <c r="C13" s="109"/>
      <c r="D13" s="109"/>
      <c r="E13" s="110"/>
      <c r="F13" s="110"/>
    </row>
    <row r="14" spans="1:6" s="11" customFormat="1" ht="15" customHeight="1" x14ac:dyDescent="0.25">
      <c r="A14" s="97" t="s">
        <v>81</v>
      </c>
      <c r="B14" s="99"/>
      <c r="C14" s="99"/>
      <c r="D14" s="99"/>
      <c r="E14" s="111"/>
      <c r="F14" s="110"/>
    </row>
    <row r="15" spans="1:6" s="11" customFormat="1" ht="15" customHeight="1" x14ac:dyDescent="0.2">
      <c r="A15" s="38" t="s">
        <v>82</v>
      </c>
      <c r="B15" s="104">
        <f>'Losses Incurred YTD-10'!B12</f>
        <v>196816</v>
      </c>
      <c r="C15" s="104">
        <f>'Losses Incurred YTD-10'!C12</f>
        <v>1621636</v>
      </c>
      <c r="D15" s="105">
        <f>'Losses Incurred YTD-10'!D12</f>
        <v>39707</v>
      </c>
      <c r="E15" s="105">
        <f>'Losses Incurred YTD-10'!E12</f>
        <v>1950</v>
      </c>
      <c r="F15" s="104">
        <f t="shared" ref="F15:F23" si="0">SUM(B15:E15)</f>
        <v>1860109</v>
      </c>
    </row>
    <row r="16" spans="1:6" s="11" customFormat="1" ht="15" customHeight="1" x14ac:dyDescent="0.2">
      <c r="A16" s="38" t="s">
        <v>83</v>
      </c>
      <c r="B16" s="104">
        <f>'[1]Loss Expenses Paid YTD-16'!C30</f>
        <v>10413</v>
      </c>
      <c r="C16" s="104">
        <f>'[1]Loss Expenses Paid YTD-16'!C24</f>
        <v>80367</v>
      </c>
      <c r="D16" s="104">
        <f>'[1]Loss Expenses Paid YTD-16'!C18</f>
        <v>12770</v>
      </c>
      <c r="E16" s="105">
        <f>'[1]Loss Expenses Paid YTD-16'!C12</f>
        <v>14355</v>
      </c>
      <c r="F16" s="104">
        <f t="shared" si="0"/>
        <v>117905</v>
      </c>
    </row>
    <row r="17" spans="1:6" s="11" customFormat="1" ht="15" customHeight="1" x14ac:dyDescent="0.2">
      <c r="A17" s="38" t="s">
        <v>84</v>
      </c>
      <c r="B17" s="104">
        <f>'[1]Loss Expenses Paid YTD-16'!I30</f>
        <v>19872</v>
      </c>
      <c r="C17" s="104">
        <f>'[1]Loss Expenses Paid YTD-16'!I24</f>
        <v>190819</v>
      </c>
      <c r="D17" s="104">
        <f>'[1]Loss Expenses Paid YTD-16'!I18</f>
        <v>5281</v>
      </c>
      <c r="E17" s="105">
        <f>'[1]Loss Expenses Paid YTD-16'!I12</f>
        <v>200</v>
      </c>
      <c r="F17" s="104">
        <f t="shared" si="0"/>
        <v>216172</v>
      </c>
    </row>
    <row r="18" spans="1:6" s="11" customFormat="1" ht="15" customHeight="1" x14ac:dyDescent="0.25">
      <c r="A18" s="38" t="s">
        <v>85</v>
      </c>
      <c r="B18" s="104">
        <f>'[1]TB - Rounded'!F394</f>
        <v>23515.38</v>
      </c>
      <c r="C18" s="102">
        <v>0</v>
      </c>
      <c r="D18" s="102">
        <v>0</v>
      </c>
      <c r="E18" s="102">
        <v>0</v>
      </c>
      <c r="F18" s="104">
        <f t="shared" si="0"/>
        <v>23515.38</v>
      </c>
    </row>
    <row r="19" spans="1:6" s="11" customFormat="1" ht="15" customHeight="1" x14ac:dyDescent="0.25">
      <c r="A19" s="112" t="s">
        <v>86</v>
      </c>
      <c r="B19" s="104">
        <f>'[1]TB - Rounded'!F399</f>
        <v>13870.15</v>
      </c>
      <c r="C19" s="102">
        <v>0</v>
      </c>
      <c r="D19" s="102">
        <v>0</v>
      </c>
      <c r="E19" s="102">
        <v>0</v>
      </c>
      <c r="F19" s="104">
        <f t="shared" si="0"/>
        <v>13870.15</v>
      </c>
    </row>
    <row r="20" spans="1:6" s="11" customFormat="1" ht="15" customHeight="1" x14ac:dyDescent="0.25">
      <c r="A20" s="38" t="s">
        <v>87</v>
      </c>
      <c r="B20" s="104">
        <f>'[1]TB - Rounded'!F396</f>
        <v>8200</v>
      </c>
      <c r="C20" s="102">
        <v>0</v>
      </c>
      <c r="D20" s="102">
        <v>0</v>
      </c>
      <c r="E20" s="102">
        <v>0</v>
      </c>
      <c r="F20" s="104">
        <f t="shared" si="0"/>
        <v>8200</v>
      </c>
    </row>
    <row r="21" spans="1:6" s="11" customFormat="1" ht="15" customHeight="1" x14ac:dyDescent="0.25">
      <c r="A21" s="112" t="s">
        <v>88</v>
      </c>
      <c r="B21" s="104">
        <f>'[1]TB - Rounded'!F389</f>
        <v>215380.80000000002</v>
      </c>
      <c r="C21" s="105">
        <f>'[1]TB - Rounded'!F385</f>
        <v>-3371.8</v>
      </c>
      <c r="D21" s="105">
        <f>'[1]TB - Rounded'!F381</f>
        <v>-307.60000000000002</v>
      </c>
      <c r="E21" s="102">
        <v>0</v>
      </c>
      <c r="F21" s="104">
        <f t="shared" si="0"/>
        <v>211701.40000000002</v>
      </c>
    </row>
    <row r="22" spans="1:6" s="11" customFormat="1" ht="15" customHeight="1" x14ac:dyDescent="0.25">
      <c r="A22" s="38" t="s">
        <v>89</v>
      </c>
      <c r="B22" s="104">
        <f>'Earned Incurred YTD-6'!C39</f>
        <v>1421542</v>
      </c>
      <c r="C22" s="102">
        <v>0</v>
      </c>
      <c r="D22" s="102">
        <v>0</v>
      </c>
      <c r="E22" s="102">
        <v>0</v>
      </c>
      <c r="F22" s="104">
        <f t="shared" si="0"/>
        <v>1421542</v>
      </c>
    </row>
    <row r="23" spans="1:6" s="11" customFormat="1" ht="15" customHeight="1" x14ac:dyDescent="0.25">
      <c r="A23" s="38" t="s">
        <v>33</v>
      </c>
      <c r="B23" s="104">
        <f>10500+7433+2327+7433</f>
        <v>27693</v>
      </c>
      <c r="C23" s="105">
        <f>10500-1651</f>
        <v>8849</v>
      </c>
      <c r="D23" s="102">
        <v>0</v>
      </c>
      <c r="E23" s="102">
        <v>0</v>
      </c>
      <c r="F23" s="104">
        <f t="shared" si="0"/>
        <v>36542</v>
      </c>
    </row>
    <row r="24" spans="1:6" s="11" customFormat="1" ht="15" customHeight="1" thickBot="1" x14ac:dyDescent="0.3">
      <c r="A24" s="38" t="s">
        <v>80</v>
      </c>
      <c r="B24" s="106">
        <f>SUM(B15:B23)</f>
        <v>1937302.33</v>
      </c>
      <c r="C24" s="106">
        <f>SUM(C15:C23)</f>
        <v>1898299.2</v>
      </c>
      <c r="D24" s="106">
        <f>SUM(D15:D23)</f>
        <v>57450.400000000001</v>
      </c>
      <c r="E24" s="106">
        <f>SUM(E15:E23)</f>
        <v>16505</v>
      </c>
      <c r="F24" s="108">
        <f>SUM(F15:F23)</f>
        <v>3909556.9299999997</v>
      </c>
    </row>
    <row r="25" spans="1:6" s="11" customFormat="1" ht="15" customHeight="1" thickTop="1" x14ac:dyDescent="0.2">
      <c r="A25" s="38"/>
      <c r="B25" s="109"/>
      <c r="C25" s="109"/>
      <c r="D25" s="109"/>
      <c r="E25" s="109"/>
      <c r="F25" s="110"/>
    </row>
    <row r="26" spans="1:6" s="11" customFormat="1" ht="15" customHeight="1" thickBot="1" x14ac:dyDescent="0.3">
      <c r="A26" s="113" t="s">
        <v>90</v>
      </c>
      <c r="B26" s="114">
        <f>B12-B24</f>
        <v>721144.66999999993</v>
      </c>
      <c r="C26" s="114">
        <f>C12-C24</f>
        <v>-1930663.2</v>
      </c>
      <c r="D26" s="114">
        <f>D12-D24</f>
        <v>-60941.4</v>
      </c>
      <c r="E26" s="114">
        <f>E12-E24</f>
        <v>-16505</v>
      </c>
      <c r="F26" s="115">
        <f>SUM(B26:E26)</f>
        <v>-1286964.93</v>
      </c>
    </row>
    <row r="27" spans="1:6" s="11" customFormat="1" ht="15" customHeight="1" thickTop="1" x14ac:dyDescent="0.2">
      <c r="A27" s="38"/>
      <c r="B27" s="109"/>
      <c r="C27" s="109"/>
      <c r="D27" s="109"/>
      <c r="E27" s="110"/>
      <c r="F27" s="110"/>
    </row>
    <row r="28" spans="1:6" s="11" customFormat="1" ht="15" customHeight="1" x14ac:dyDescent="0.25">
      <c r="A28" s="97" t="s">
        <v>91</v>
      </c>
      <c r="B28" s="99"/>
      <c r="C28" s="99"/>
      <c r="D28" s="99"/>
      <c r="E28" s="111"/>
      <c r="F28" s="110"/>
    </row>
    <row r="29" spans="1:6" s="11" customFormat="1" ht="15" customHeight="1" x14ac:dyDescent="0.25">
      <c r="A29" s="38" t="s">
        <v>92</v>
      </c>
      <c r="B29" s="102">
        <v>0</v>
      </c>
      <c r="C29" s="104">
        <f>'Earned Incurred YTD-6'!B50</f>
        <v>12449</v>
      </c>
      <c r="D29" s="102">
        <v>0</v>
      </c>
      <c r="E29" s="102">
        <v>0</v>
      </c>
      <c r="F29" s="104">
        <f>SUM(B29:E29)</f>
        <v>12449</v>
      </c>
    </row>
    <row r="30" spans="1:6" s="11" customFormat="1" ht="15" customHeight="1" x14ac:dyDescent="0.25">
      <c r="A30" s="38" t="s">
        <v>93</v>
      </c>
      <c r="B30" s="104">
        <f>'Balance Sheet-1'!C18</f>
        <v>1127320</v>
      </c>
      <c r="C30" s="102">
        <v>0</v>
      </c>
      <c r="D30" s="102">
        <v>0</v>
      </c>
      <c r="E30" s="102">
        <v>0</v>
      </c>
      <c r="F30" s="104">
        <f t="shared" ref="F30:F31" si="1">SUM(B30:E30)</f>
        <v>1127320</v>
      </c>
    </row>
    <row r="31" spans="1:6" s="11" customFormat="1" ht="15" customHeight="1" x14ac:dyDescent="0.25">
      <c r="A31" s="38" t="s">
        <v>64</v>
      </c>
      <c r="B31" s="104">
        <f>-'Income Statement-2'!D37</f>
        <v>292493</v>
      </c>
      <c r="C31" s="102">
        <v>0</v>
      </c>
      <c r="D31" s="102">
        <v>0</v>
      </c>
      <c r="E31" s="102">
        <v>0</v>
      </c>
      <c r="F31" s="104">
        <f t="shared" si="1"/>
        <v>292493</v>
      </c>
    </row>
    <row r="32" spans="1:6" s="11" customFormat="1" ht="15" customHeight="1" thickBot="1" x14ac:dyDescent="0.3">
      <c r="A32" s="38" t="s">
        <v>80</v>
      </c>
      <c r="B32" s="106">
        <f>SUM(B29:B31)</f>
        <v>1419813</v>
      </c>
      <c r="C32" s="106">
        <f>SUM(C29:C31)</f>
        <v>12449</v>
      </c>
      <c r="D32" s="107">
        <f t="shared" ref="D32:E32" si="2">SUM(D29:D31)</f>
        <v>0</v>
      </c>
      <c r="E32" s="107">
        <f t="shared" si="2"/>
        <v>0</v>
      </c>
      <c r="F32" s="108">
        <f>SUM(F29:F31)</f>
        <v>1432262</v>
      </c>
    </row>
    <row r="33" spans="1:6" s="11" customFormat="1" ht="15" customHeight="1" thickTop="1" x14ac:dyDescent="0.2">
      <c r="A33" s="38"/>
      <c r="B33" s="109"/>
      <c r="C33" s="109"/>
      <c r="D33" s="109"/>
      <c r="E33" s="110"/>
      <c r="F33" s="110"/>
    </row>
    <row r="34" spans="1:6" s="11" customFormat="1" ht="15" customHeight="1" x14ac:dyDescent="0.25">
      <c r="A34" s="97" t="s">
        <v>94</v>
      </c>
      <c r="B34" s="99"/>
      <c r="C34" s="99"/>
      <c r="D34" s="99"/>
      <c r="E34" s="111"/>
      <c r="F34" s="110"/>
    </row>
    <row r="35" spans="1:6" s="11" customFormat="1" ht="15" customHeight="1" x14ac:dyDescent="0.25">
      <c r="A35" s="38" t="s">
        <v>95</v>
      </c>
      <c r="B35" s="104">
        <f>'Earned Incurred YTD-6'!B49</f>
        <v>15200</v>
      </c>
      <c r="C35" s="102">
        <v>0</v>
      </c>
      <c r="D35" s="102">
        <v>0</v>
      </c>
      <c r="E35" s="102">
        <v>0</v>
      </c>
      <c r="F35" s="104">
        <f>SUM(B35:E35)</f>
        <v>15200</v>
      </c>
    </row>
    <row r="36" spans="1:6" s="11" customFormat="1" ht="15" customHeight="1" x14ac:dyDescent="0.25">
      <c r="A36" s="38" t="s">
        <v>96</v>
      </c>
      <c r="B36" s="102">
        <v>0</v>
      </c>
      <c r="C36" s="104">
        <v>937414</v>
      </c>
      <c r="D36" s="102">
        <v>0</v>
      </c>
      <c r="E36" s="102">
        <v>0</v>
      </c>
      <c r="F36" s="104">
        <f t="shared" ref="F36" si="3">SUM(B36:E36)</f>
        <v>937414</v>
      </c>
    </row>
    <row r="37" spans="1:6" s="11" customFormat="1" ht="15" customHeight="1" thickBot="1" x14ac:dyDescent="0.3">
      <c r="A37" s="38" t="s">
        <v>80</v>
      </c>
      <c r="B37" s="106">
        <f>SUM(B35:B36)</f>
        <v>15200</v>
      </c>
      <c r="C37" s="106">
        <f>SUM(C35:C36)</f>
        <v>937414</v>
      </c>
      <c r="D37" s="107">
        <f>SUM(D35:D36)</f>
        <v>0</v>
      </c>
      <c r="E37" s="107">
        <f>SUM(E35:E36)</f>
        <v>0</v>
      </c>
      <c r="F37" s="108">
        <f>SUM(F35:F36)</f>
        <v>952614</v>
      </c>
    </row>
    <row r="38" spans="1:6" s="11" customFormat="1" ht="15" customHeight="1" thickTop="1" x14ac:dyDescent="0.25">
      <c r="A38" s="38"/>
      <c r="B38" s="109"/>
      <c r="C38" s="109"/>
      <c r="D38" s="109"/>
      <c r="E38" s="110"/>
      <c r="F38" s="102"/>
    </row>
    <row r="39" spans="1:6" s="11" customFormat="1" ht="15" customHeight="1" thickBot="1" x14ac:dyDescent="0.3">
      <c r="A39" s="97" t="s">
        <v>97</v>
      </c>
      <c r="B39" s="114">
        <f>B26-B32+B37</f>
        <v>-683468.33000000007</v>
      </c>
      <c r="C39" s="114">
        <f>C26-C32+C37</f>
        <v>-1005698.2</v>
      </c>
      <c r="D39" s="114">
        <f>D26-D32+D37</f>
        <v>-60941.4</v>
      </c>
      <c r="E39" s="114">
        <f>E26-E32+E37</f>
        <v>-16505</v>
      </c>
      <c r="F39" s="115">
        <f>F26-F32+F37</f>
        <v>-1766612.9299999997</v>
      </c>
    </row>
    <row r="40" spans="1:6" s="11" customFormat="1" ht="15" customHeight="1" thickTop="1" x14ac:dyDescent="0.2">
      <c r="A40" s="38"/>
      <c r="B40" s="109"/>
      <c r="C40" s="109"/>
      <c r="D40" s="109"/>
      <c r="E40" s="110"/>
      <c r="F40" s="110"/>
    </row>
    <row r="41" spans="1:6" s="11" customFormat="1" ht="15" customHeight="1" x14ac:dyDescent="0.25">
      <c r="A41" s="117" t="s">
        <v>98</v>
      </c>
      <c r="B41" s="118"/>
      <c r="C41" s="118"/>
      <c r="D41" s="118"/>
      <c r="E41" s="110"/>
      <c r="F41" s="110"/>
    </row>
    <row r="42" spans="1:6" s="11" customFormat="1" ht="15" customHeight="1" x14ac:dyDescent="0.25">
      <c r="A42" s="38" t="s">
        <v>27</v>
      </c>
      <c r="B42" s="104">
        <f>'Premiums YTD-8'!B18</f>
        <v>1991563</v>
      </c>
      <c r="C42" s="104">
        <f>'Premiums YTD-8'!C18</f>
        <v>694814</v>
      </c>
      <c r="D42" s="102">
        <f>'Premiums YTD-8'!D18</f>
        <v>0</v>
      </c>
      <c r="E42" s="102">
        <f>'Premiums YTD-8'!E18</f>
        <v>0</v>
      </c>
      <c r="F42" s="104">
        <f>SUM(B42:E42)</f>
        <v>2686377</v>
      </c>
    </row>
    <row r="43" spans="1:6" s="11" customFormat="1" ht="15" customHeight="1" x14ac:dyDescent="0.2">
      <c r="A43" s="38" t="s">
        <v>99</v>
      </c>
      <c r="B43" s="104">
        <f>'Losses Incurred YTD-10'!B18+'Losses Incurred YTD-10'!B24</f>
        <v>452412</v>
      </c>
      <c r="C43" s="104">
        <f>'Losses Incurred YTD-10'!C18+'Losses Incurred YTD-10'!C24</f>
        <v>505258</v>
      </c>
      <c r="D43" s="104">
        <f>'Losses Incurred YTD-10'!D18+'Losses Incurred YTD-10'!D24</f>
        <v>164000</v>
      </c>
      <c r="E43" s="104">
        <f>'Losses Incurred YTD-10'!E18+'Losses Incurred YTD-10'!E24</f>
        <v>5000</v>
      </c>
      <c r="F43" s="104">
        <f>SUM(B43:E43)</f>
        <v>1126670</v>
      </c>
    </row>
    <row r="44" spans="1:6" s="11" customFormat="1" ht="15" customHeight="1" x14ac:dyDescent="0.2">
      <c r="A44" s="38" t="s">
        <v>100</v>
      </c>
      <c r="B44" s="104">
        <f>'Loss Expenses YTD-12'!B18</f>
        <v>96219</v>
      </c>
      <c r="C44" s="104">
        <f>'Loss Expenses YTD-12'!C18</f>
        <v>127025</v>
      </c>
      <c r="D44" s="104">
        <f>'Loss Expenses YTD-12'!D18</f>
        <v>45179</v>
      </c>
      <c r="E44" s="104">
        <f>'Loss Expenses YTD-12'!E18</f>
        <v>10612</v>
      </c>
      <c r="F44" s="104">
        <f>SUM(B44:E44)</f>
        <v>279035</v>
      </c>
    </row>
    <row r="45" spans="1:6" s="11" customFormat="1" ht="15" customHeight="1" x14ac:dyDescent="0.25">
      <c r="A45" s="38" t="s">
        <v>101</v>
      </c>
      <c r="B45" s="104">
        <f>'Earned Incurred YTD-6'!B41</f>
        <v>109722</v>
      </c>
      <c r="C45" s="102">
        <v>0</v>
      </c>
      <c r="D45" s="102">
        <v>0</v>
      </c>
      <c r="E45" s="102">
        <v>0</v>
      </c>
      <c r="F45" s="104">
        <f>SUM(B45:E45)</f>
        <v>109722</v>
      </c>
    </row>
    <row r="46" spans="1:6" s="11" customFormat="1" ht="15" customHeight="1" x14ac:dyDescent="0.25">
      <c r="A46" s="38" t="s">
        <v>102</v>
      </c>
      <c r="B46" s="104">
        <f>'Earned Incurred YTD-6'!B33</f>
        <v>97728</v>
      </c>
      <c r="C46" s="102">
        <v>0</v>
      </c>
      <c r="D46" s="102">
        <v>0</v>
      </c>
      <c r="E46" s="102">
        <v>0</v>
      </c>
      <c r="F46" s="104">
        <f>SUM(B46:E46)</f>
        <v>97728</v>
      </c>
    </row>
    <row r="47" spans="1:6" s="11" customFormat="1" ht="15" customHeight="1" thickBot="1" x14ac:dyDescent="0.3">
      <c r="A47" s="120" t="s">
        <v>80</v>
      </c>
      <c r="B47" s="106">
        <f>SUM(B42:B46)</f>
        <v>2747644</v>
      </c>
      <c r="C47" s="106">
        <f>SUM(C42:C46)</f>
        <v>1327097</v>
      </c>
      <c r="D47" s="106">
        <f>SUM(D42:D46)</f>
        <v>209179</v>
      </c>
      <c r="E47" s="106">
        <f>SUM(E42:E46)</f>
        <v>15612</v>
      </c>
      <c r="F47" s="108">
        <f>SUM(F42:F46)</f>
        <v>4299532</v>
      </c>
    </row>
    <row r="48" spans="1:6" s="11" customFormat="1" ht="15" customHeight="1" thickTop="1" x14ac:dyDescent="0.2">
      <c r="A48" s="38"/>
      <c r="B48" s="109"/>
      <c r="C48" s="109"/>
      <c r="D48" s="110"/>
      <c r="E48" s="110"/>
      <c r="F48" s="110"/>
    </row>
    <row r="49" spans="1:7" s="11" customFormat="1" ht="15" customHeight="1" x14ac:dyDescent="0.25">
      <c r="A49" s="117" t="s">
        <v>103</v>
      </c>
      <c r="B49" s="118"/>
      <c r="C49" s="118"/>
      <c r="D49" s="118"/>
      <c r="E49" s="110"/>
      <c r="F49" s="110"/>
    </row>
    <row r="50" spans="1:7" s="11" customFormat="1" ht="15" customHeight="1" x14ac:dyDescent="0.25">
      <c r="A50" s="38" t="s">
        <v>27</v>
      </c>
      <c r="B50" s="102">
        <f>'Premiums YTD-8'!B24</f>
        <v>0</v>
      </c>
      <c r="C50" s="104">
        <f>'Premiums YTD-8'!C24</f>
        <v>2825718</v>
      </c>
      <c r="D50" s="102">
        <f>'Premiums YTD-8'!D24</f>
        <v>0</v>
      </c>
      <c r="E50" s="102">
        <f>'Premiums YTD-8'!E24</f>
        <v>0</v>
      </c>
      <c r="F50" s="104">
        <f>SUM(B50:E50)</f>
        <v>2825718</v>
      </c>
    </row>
    <row r="51" spans="1:7" s="11" customFormat="1" ht="15" customHeight="1" x14ac:dyDescent="0.25">
      <c r="A51" s="38" t="s">
        <v>99</v>
      </c>
      <c r="B51" s="102">
        <f>'Losses Incurred YTD-10'!B31</f>
        <v>0</v>
      </c>
      <c r="C51" s="104">
        <f>'Losses Incurred YTD-10'!C31</f>
        <v>626788</v>
      </c>
      <c r="D51" s="104">
        <f>'Losses Incurred YTD-10'!D31</f>
        <v>184607</v>
      </c>
      <c r="E51" s="104">
        <f>'Losses Incurred YTD-10'!E31</f>
        <v>10000</v>
      </c>
      <c r="F51" s="104">
        <f>SUM(B51:E51)</f>
        <v>821395</v>
      </c>
    </row>
    <row r="52" spans="1:7" s="11" customFormat="1" ht="15" customHeight="1" x14ac:dyDescent="0.25">
      <c r="A52" s="38" t="s">
        <v>104</v>
      </c>
      <c r="B52" s="102">
        <f>'Loss Expenses YTD-12'!B24</f>
        <v>0</v>
      </c>
      <c r="C52" s="104">
        <f>'Loss Expenses YTD-12'!C24</f>
        <v>144659</v>
      </c>
      <c r="D52" s="104">
        <f>'Loss Expenses YTD-12'!D24</f>
        <v>83325</v>
      </c>
      <c r="E52" s="104">
        <f>'Loss Expenses YTD-12'!E24</f>
        <v>28078</v>
      </c>
      <c r="F52" s="104">
        <f>SUM(B52:E52)</f>
        <v>256062</v>
      </c>
    </row>
    <row r="53" spans="1:7" s="11" customFormat="1" ht="15" customHeight="1" x14ac:dyDescent="0.25">
      <c r="A53" s="38" t="s">
        <v>101</v>
      </c>
      <c r="B53" s="102">
        <v>0</v>
      </c>
      <c r="C53" s="104">
        <f>'Earned Incurred YTD-6'!B42</f>
        <v>132973</v>
      </c>
      <c r="D53" s="102">
        <v>0</v>
      </c>
      <c r="E53" s="102">
        <v>0</v>
      </c>
      <c r="F53" s="104">
        <f>SUM(B53:E53)</f>
        <v>132973</v>
      </c>
    </row>
    <row r="54" spans="1:7" s="11" customFormat="1" ht="15" customHeight="1" x14ac:dyDescent="0.25">
      <c r="A54" s="38" t="s">
        <v>102</v>
      </c>
      <c r="B54" s="102">
        <v>0</v>
      </c>
      <c r="C54" s="104">
        <f>'Earned Incurred YTD-6'!B34</f>
        <v>118598</v>
      </c>
      <c r="D54" s="102">
        <v>0</v>
      </c>
      <c r="E54" s="102">
        <v>0</v>
      </c>
      <c r="F54" s="104">
        <f>SUM(B54:E54)</f>
        <v>118598</v>
      </c>
    </row>
    <row r="55" spans="1:7" s="11" customFormat="1" ht="15" customHeight="1" thickBot="1" x14ac:dyDescent="0.3">
      <c r="A55" s="38" t="s">
        <v>80</v>
      </c>
      <c r="B55" s="129">
        <f>SUM(B50:B54)</f>
        <v>0</v>
      </c>
      <c r="C55" s="106">
        <f>SUM(C50:C54)</f>
        <v>3848736</v>
      </c>
      <c r="D55" s="106">
        <f>SUM(D50:D54)</f>
        <v>267932</v>
      </c>
      <c r="E55" s="106">
        <f>SUM(E50:E54)</f>
        <v>38078</v>
      </c>
      <c r="F55" s="108">
        <f>SUM(F50:F54)</f>
        <v>4154746</v>
      </c>
    </row>
    <row r="56" spans="1:7" s="11" customFormat="1" ht="15" customHeight="1" thickTop="1" x14ac:dyDescent="0.2">
      <c r="A56" s="38"/>
      <c r="B56" s="109"/>
      <c r="C56" s="109"/>
      <c r="D56" s="109"/>
      <c r="E56" s="109"/>
      <c r="F56" s="25"/>
    </row>
    <row r="57" spans="1:7" s="11" customFormat="1" ht="15" customHeight="1" thickBot="1" x14ac:dyDescent="0.3">
      <c r="A57" s="113" t="s">
        <v>105</v>
      </c>
      <c r="B57" s="121">
        <f>B39-B47+B55</f>
        <v>-3431112.33</v>
      </c>
      <c r="C57" s="121">
        <f>C39-C47+C55</f>
        <v>1515940.7999999998</v>
      </c>
      <c r="D57" s="121">
        <f>D39-D47+D55</f>
        <v>-2188.4000000000233</v>
      </c>
      <c r="E57" s="121">
        <f>E39-E47+E55</f>
        <v>5961</v>
      </c>
      <c r="F57" s="121">
        <f>F39-F47+F55</f>
        <v>-1911398.9299999997</v>
      </c>
    </row>
    <row r="58" spans="1:7" s="11" customFormat="1" ht="15" customHeight="1" thickTop="1" x14ac:dyDescent="0.2">
      <c r="A58" s="38"/>
      <c r="D58" s="109"/>
      <c r="E58" s="109"/>
      <c r="F58" s="109"/>
      <c r="G58" s="109"/>
    </row>
    <row r="59" spans="1:7" s="11" customFormat="1" ht="15" customHeight="1" x14ac:dyDescent="0.2">
      <c r="A59" s="130"/>
      <c r="D59" s="109"/>
      <c r="E59" s="109"/>
      <c r="F59" s="109"/>
      <c r="G59" s="109"/>
    </row>
    <row r="60" spans="1:7" s="11" customFormat="1" ht="15" customHeight="1" x14ac:dyDescent="0.2">
      <c r="D60" s="109"/>
      <c r="E60" s="109"/>
      <c r="F60" s="109"/>
    </row>
    <row r="61" spans="1:7" s="11" customFormat="1" ht="15" customHeight="1" x14ac:dyDescent="0.2">
      <c r="D61" s="109"/>
      <c r="E61" s="109"/>
      <c r="F61" s="109"/>
    </row>
    <row r="62" spans="1:7" s="11" customFormat="1" ht="15" customHeight="1" x14ac:dyDescent="0.2">
      <c r="A62" s="100"/>
      <c r="B62" s="100"/>
      <c r="C62" s="100"/>
      <c r="D62" s="109"/>
      <c r="E62" s="109"/>
      <c r="F62" s="109"/>
    </row>
    <row r="63" spans="1:7" s="11" customFormat="1" ht="15" customHeight="1" x14ac:dyDescent="0.2">
      <c r="D63" s="109"/>
      <c r="E63" s="109"/>
      <c r="F63" s="25"/>
    </row>
    <row r="64" spans="1:7" s="11" customFormat="1" ht="15" customHeight="1" x14ac:dyDescent="0.2">
      <c r="D64" s="109"/>
      <c r="E64" s="109"/>
      <c r="F64" s="25"/>
    </row>
    <row r="65" spans="4:6" s="11" customFormat="1" ht="15" customHeight="1" x14ac:dyDescent="0.2">
      <c r="D65" s="109"/>
      <c r="E65" s="109"/>
      <c r="F65" s="25"/>
    </row>
    <row r="66" spans="4:6" s="11" customFormat="1" ht="15" customHeight="1" x14ac:dyDescent="0.2">
      <c r="D66" s="109"/>
      <c r="E66" s="109"/>
      <c r="F66" s="25"/>
    </row>
    <row r="67" spans="4:6" s="11" customFormat="1" ht="15" customHeight="1" x14ac:dyDescent="0.2">
      <c r="D67" s="109"/>
      <c r="E67" s="109"/>
      <c r="F67" s="25"/>
    </row>
    <row r="68" spans="4:6" s="11" customFormat="1" ht="15" customHeight="1" x14ac:dyDescent="0.2">
      <c r="D68" s="109"/>
      <c r="E68" s="109"/>
      <c r="F68" s="25"/>
    </row>
    <row r="69" spans="4:6" s="11" customFormat="1" ht="15" customHeight="1" x14ac:dyDescent="0.2">
      <c r="D69" s="109"/>
      <c r="E69" s="109"/>
      <c r="F69" s="25"/>
    </row>
    <row r="70" spans="4:6" s="11" customFormat="1" ht="15" customHeight="1" x14ac:dyDescent="0.2">
      <c r="D70" s="109"/>
      <c r="E70" s="109"/>
      <c r="F70" s="25"/>
    </row>
    <row r="71" spans="4:6" s="11" customFormat="1" ht="15" customHeight="1" x14ac:dyDescent="0.2">
      <c r="D71" s="109"/>
      <c r="E71" s="109"/>
      <c r="F71" s="25"/>
    </row>
    <row r="72" spans="4:6" s="11" customFormat="1" ht="15" customHeight="1" x14ac:dyDescent="0.2">
      <c r="D72" s="109"/>
      <c r="E72" s="109"/>
      <c r="F72" s="25"/>
    </row>
    <row r="73" spans="4:6" s="11" customFormat="1" ht="15" customHeight="1" x14ac:dyDescent="0.2">
      <c r="D73" s="109"/>
      <c r="E73" s="109"/>
      <c r="F73" s="25"/>
    </row>
    <row r="74" spans="4:6" s="11" customFormat="1" ht="15" customHeight="1" x14ac:dyDescent="0.2">
      <c r="D74" s="109"/>
      <c r="E74" s="109"/>
      <c r="F74" s="25"/>
    </row>
    <row r="75" spans="4:6" s="11" customFormat="1" ht="15" customHeight="1" x14ac:dyDescent="0.2">
      <c r="D75" s="109"/>
      <c r="E75" s="109"/>
      <c r="F75" s="25"/>
    </row>
    <row r="76" spans="4:6" s="11" customFormat="1" ht="15" customHeight="1" x14ac:dyDescent="0.2">
      <c r="D76" s="109"/>
      <c r="E76" s="109"/>
      <c r="F76" s="25"/>
    </row>
    <row r="77" spans="4:6" s="11" customFormat="1" ht="15" customHeight="1" x14ac:dyDescent="0.2">
      <c r="D77" s="109"/>
      <c r="E77" s="109"/>
      <c r="F77" s="25"/>
    </row>
    <row r="78" spans="4:6" s="11" customFormat="1" ht="15" customHeight="1" x14ac:dyDescent="0.2">
      <c r="D78" s="109"/>
      <c r="E78" s="109"/>
      <c r="F78" s="25"/>
    </row>
    <row r="79" spans="4:6" s="11" customFormat="1" ht="15" customHeight="1" x14ac:dyDescent="0.2">
      <c r="D79" s="109"/>
      <c r="E79" s="109"/>
      <c r="F79" s="25"/>
    </row>
    <row r="80" spans="4:6" s="11" customFormat="1" ht="15" customHeight="1" x14ac:dyDescent="0.2">
      <c r="D80" s="109"/>
      <c r="E80" s="109"/>
      <c r="F80" s="25"/>
    </row>
    <row r="81" spans="4:6" s="11" customFormat="1" ht="15" customHeight="1" x14ac:dyDescent="0.2">
      <c r="D81" s="109"/>
      <c r="E81" s="109"/>
      <c r="F81" s="25"/>
    </row>
    <row r="82" spans="4:6" s="11" customFormat="1" ht="15" customHeight="1" x14ac:dyDescent="0.2">
      <c r="D82" s="109"/>
      <c r="E82" s="109"/>
      <c r="F82" s="25"/>
    </row>
    <row r="83" spans="4:6" s="11" customFormat="1" ht="15" customHeight="1" x14ac:dyDescent="0.2">
      <c r="D83" s="109"/>
      <c r="E83" s="109"/>
      <c r="F83" s="25"/>
    </row>
    <row r="84" spans="4:6" s="11" customFormat="1" ht="15" customHeight="1" x14ac:dyDescent="0.2">
      <c r="D84" s="109"/>
      <c r="E84" s="109"/>
      <c r="F84" s="25"/>
    </row>
    <row r="85" spans="4:6" s="11" customFormat="1" ht="15" customHeight="1" x14ac:dyDescent="0.2">
      <c r="D85" s="109"/>
      <c r="E85" s="109"/>
      <c r="F85" s="25"/>
    </row>
    <row r="86" spans="4:6" s="11" customFormat="1" ht="15" customHeight="1" x14ac:dyDescent="0.2">
      <c r="D86" s="109"/>
      <c r="E86" s="109"/>
      <c r="F86" s="25"/>
    </row>
    <row r="87" spans="4:6" s="11" customFormat="1" ht="15" customHeight="1" x14ac:dyDescent="0.2">
      <c r="D87" s="109"/>
      <c r="E87" s="109"/>
      <c r="F87" s="25"/>
    </row>
    <row r="88" spans="4:6" s="11" customFormat="1" ht="15" customHeight="1" x14ac:dyDescent="0.2">
      <c r="D88" s="109"/>
      <c r="E88" s="109"/>
      <c r="F88" s="25"/>
    </row>
    <row r="89" spans="4:6" s="11" customFormat="1" ht="15" customHeight="1" x14ac:dyDescent="0.2">
      <c r="D89" s="109"/>
      <c r="E89" s="109"/>
      <c r="F89" s="25"/>
    </row>
  </sheetData>
  <mergeCells count="4">
    <mergeCell ref="A1:F1"/>
    <mergeCell ref="A2:F2"/>
    <mergeCell ref="A3:F3"/>
    <mergeCell ref="A4:F4"/>
  </mergeCells>
  <printOptions horizontalCentered="1"/>
  <pageMargins left="0.25" right="0.25" top="0.5" bottom="0.5" header="0.25" footer="0.25"/>
  <pageSetup scale="70" orientation="portrait" r:id="rId1"/>
  <headerFooter alignWithMargins="0">
    <oddFooter xml:space="preserve">&amp;CPage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2F807-453E-4780-BF5A-1B844A88346D}">
  <dimension ref="A1:I161"/>
  <sheetViews>
    <sheetView workbookViewId="0">
      <selection sqref="A1:D1"/>
    </sheetView>
  </sheetViews>
  <sheetFormatPr defaultColWidth="15.7109375" defaultRowHeight="15" customHeight="1" x14ac:dyDescent="0.2"/>
  <cols>
    <col min="1" max="1" width="60.7109375" style="50" customWidth="1"/>
    <col min="2" max="4" width="18.7109375" style="185" customWidth="1"/>
    <col min="5" max="5" width="15.7109375" style="185" customWidth="1"/>
    <col min="6" max="16384" width="15.7109375" style="50"/>
  </cols>
  <sheetData>
    <row r="1" spans="1:5" s="135" customFormat="1" ht="30" customHeight="1" x14ac:dyDescent="0.35">
      <c r="A1" s="131" t="s">
        <v>0</v>
      </c>
      <c r="B1" s="132"/>
      <c r="C1" s="132"/>
      <c r="D1" s="133"/>
      <c r="E1" s="134"/>
    </row>
    <row r="2" spans="1:5" s="87" customFormat="1" ht="15" customHeight="1" x14ac:dyDescent="0.3">
      <c r="A2" s="136"/>
      <c r="B2" s="85"/>
      <c r="C2" s="85"/>
      <c r="D2" s="137"/>
      <c r="E2" s="138"/>
    </row>
    <row r="3" spans="1:5" s="87" customFormat="1" ht="15" customHeight="1" x14ac:dyDescent="0.25">
      <c r="A3" s="139" t="s">
        <v>108</v>
      </c>
      <c r="B3" s="86"/>
      <c r="C3" s="86"/>
      <c r="D3" s="140"/>
      <c r="E3" s="138"/>
    </row>
    <row r="4" spans="1:5" s="87" customFormat="1" ht="15" customHeight="1" x14ac:dyDescent="0.25">
      <c r="A4" s="139" t="s">
        <v>109</v>
      </c>
      <c r="B4" s="86"/>
      <c r="C4" s="86"/>
      <c r="D4" s="140"/>
      <c r="E4" s="138"/>
    </row>
    <row r="5" spans="1:5" s="87" customFormat="1" ht="15" customHeight="1" x14ac:dyDescent="0.25">
      <c r="A5" s="139" t="s">
        <v>110</v>
      </c>
      <c r="B5" s="86"/>
      <c r="C5" s="86"/>
      <c r="D5" s="140"/>
      <c r="E5" s="138"/>
    </row>
    <row r="6" spans="1:5" s="87" customFormat="1" ht="15" customHeight="1" x14ac:dyDescent="0.3">
      <c r="A6" s="141"/>
      <c r="B6" s="142"/>
      <c r="C6" s="142"/>
      <c r="D6" s="143"/>
      <c r="E6" s="138"/>
    </row>
    <row r="7" spans="1:5" s="11" customFormat="1" ht="15" customHeight="1" x14ac:dyDescent="0.2">
      <c r="A7" s="144"/>
      <c r="B7" s="142"/>
      <c r="C7" s="142"/>
      <c r="D7" s="143"/>
      <c r="E7" s="76"/>
    </row>
    <row r="8" spans="1:5" s="11" customFormat="1" ht="15" customHeight="1" x14ac:dyDescent="0.25">
      <c r="A8" s="145" t="s">
        <v>111</v>
      </c>
      <c r="B8" s="146" t="s">
        <v>112</v>
      </c>
      <c r="C8" s="147"/>
      <c r="D8" s="148"/>
      <c r="E8" s="76"/>
    </row>
    <row r="9" spans="1:5" s="11" customFormat="1" ht="15" customHeight="1" x14ac:dyDescent="0.25">
      <c r="A9" s="145"/>
      <c r="B9" s="149" t="s">
        <v>41</v>
      </c>
      <c r="C9" s="150"/>
      <c r="D9" s="151"/>
      <c r="E9" s="76"/>
    </row>
    <row r="10" spans="1:5" s="11" customFormat="1" ht="15" customHeight="1" x14ac:dyDescent="0.25">
      <c r="A10" s="152"/>
      <c r="B10" s="153" t="s">
        <v>65</v>
      </c>
      <c r="C10" s="154"/>
      <c r="D10" s="155"/>
      <c r="E10" s="76"/>
    </row>
    <row r="11" spans="1:5" s="11" customFormat="1" ht="15" customHeight="1" x14ac:dyDescent="0.25">
      <c r="A11" s="156" t="s">
        <v>113</v>
      </c>
      <c r="B11" s="157"/>
      <c r="C11" s="24">
        <f>'Premiums QTD-7'!F12</f>
        <v>1349709</v>
      </c>
      <c r="D11" s="155"/>
      <c r="E11" s="76"/>
    </row>
    <row r="12" spans="1:5" s="11" customFormat="1" ht="15" customHeight="1" x14ac:dyDescent="0.25">
      <c r="A12" s="156"/>
      <c r="B12" s="157"/>
      <c r="C12" s="25"/>
      <c r="D12" s="155"/>
      <c r="E12" s="76"/>
    </row>
    <row r="13" spans="1:5" s="11" customFormat="1" ht="15" customHeight="1" x14ac:dyDescent="0.2">
      <c r="A13" s="158" t="s">
        <v>114</v>
      </c>
      <c r="B13" s="159">
        <f>'Premiums QTD-7'!F18</f>
        <v>2686377</v>
      </c>
      <c r="C13" s="160"/>
      <c r="D13" s="155"/>
      <c r="E13" s="76"/>
    </row>
    <row r="14" spans="1:5" s="11" customFormat="1" ht="15" customHeight="1" x14ac:dyDescent="0.2">
      <c r="A14" s="158" t="s">
        <v>115</v>
      </c>
      <c r="B14" s="161">
        <f>'Premiums QTD-7'!F24</f>
        <v>2699120</v>
      </c>
      <c r="C14" s="160"/>
      <c r="D14" s="155"/>
      <c r="E14" s="76"/>
    </row>
    <row r="15" spans="1:5" s="11" customFormat="1" ht="15" customHeight="1" x14ac:dyDescent="0.2">
      <c r="A15" s="158" t="s">
        <v>116</v>
      </c>
      <c r="B15" s="157"/>
      <c r="C15" s="162">
        <f>B14-B13</f>
        <v>12743</v>
      </c>
      <c r="D15" s="155"/>
      <c r="E15" s="76"/>
    </row>
    <row r="16" spans="1:5" s="11" customFormat="1" ht="15" customHeight="1" x14ac:dyDescent="0.25">
      <c r="A16" s="156" t="s">
        <v>117</v>
      </c>
      <c r="B16" s="157"/>
      <c r="C16" s="160"/>
      <c r="D16" s="163">
        <f>C11+C15</f>
        <v>1362452</v>
      </c>
      <c r="E16" s="76"/>
    </row>
    <row r="17" spans="1:5" s="11" customFormat="1" ht="15" customHeight="1" x14ac:dyDescent="0.2">
      <c r="A17" s="158" t="s">
        <v>118</v>
      </c>
      <c r="B17" s="157"/>
      <c r="C17" s="164">
        <f>'[1]Loss Expenses Paid QTD-15'!E36</f>
        <v>1009295</v>
      </c>
      <c r="D17" s="155"/>
    </row>
    <row r="18" spans="1:5" s="11" customFormat="1" ht="15" customHeight="1" x14ac:dyDescent="0.25">
      <c r="A18" s="158" t="s">
        <v>119</v>
      </c>
      <c r="B18" s="157"/>
      <c r="C18" s="165">
        <v>0</v>
      </c>
      <c r="D18" s="155"/>
    </row>
    <row r="19" spans="1:5" s="11" customFormat="1" ht="15" customHeight="1" x14ac:dyDescent="0.25">
      <c r="A19" s="156" t="s">
        <v>120</v>
      </c>
      <c r="B19" s="157"/>
      <c r="C19" s="164">
        <f>C17-C18</f>
        <v>1009295</v>
      </c>
      <c r="D19" s="155"/>
      <c r="E19" s="76"/>
    </row>
    <row r="20" spans="1:5" s="11" customFormat="1" ht="15" customHeight="1" x14ac:dyDescent="0.2">
      <c r="A20" s="158" t="s">
        <v>121</v>
      </c>
      <c r="B20" s="159">
        <f>'Losses Incurred QTD-9'!F18+'Losses Incurred QTD-9'!F24</f>
        <v>1126670</v>
      </c>
      <c r="C20" s="160" t="s">
        <v>65</v>
      </c>
      <c r="D20" s="155"/>
      <c r="E20" s="76"/>
    </row>
    <row r="21" spans="1:5" s="11" customFormat="1" ht="15" customHeight="1" x14ac:dyDescent="0.2">
      <c r="A21" s="158" t="s">
        <v>122</v>
      </c>
      <c r="B21" s="161">
        <f>'Losses Incurred QTD-9'!F31</f>
        <v>1138231</v>
      </c>
      <c r="C21" s="160"/>
      <c r="D21" s="155"/>
      <c r="E21" s="76"/>
    </row>
    <row r="22" spans="1:5" s="11" customFormat="1" ht="15" customHeight="1" x14ac:dyDescent="0.2">
      <c r="A22" s="158" t="s">
        <v>123</v>
      </c>
      <c r="B22" s="166"/>
      <c r="C22" s="167">
        <f>B20-B21</f>
        <v>-11561</v>
      </c>
      <c r="D22" s="155"/>
      <c r="E22" s="76"/>
    </row>
    <row r="23" spans="1:5" s="11" customFormat="1" ht="15" customHeight="1" x14ac:dyDescent="0.25">
      <c r="A23" s="156" t="s">
        <v>124</v>
      </c>
      <c r="B23" s="157"/>
      <c r="C23" s="160"/>
      <c r="D23" s="168">
        <f>C19+C22</f>
        <v>997734</v>
      </c>
      <c r="E23" s="160"/>
    </row>
    <row r="24" spans="1:5" s="11" customFormat="1" ht="15" customHeight="1" x14ac:dyDescent="0.25">
      <c r="A24" s="158" t="s">
        <v>125</v>
      </c>
      <c r="B24" s="157"/>
      <c r="C24" s="164">
        <f>'[1]Loss Expenses Paid QTD-15'!C36</f>
        <v>54158</v>
      </c>
      <c r="D24" s="155"/>
      <c r="E24" s="169"/>
    </row>
    <row r="25" spans="1:5" s="11" customFormat="1" ht="15" customHeight="1" x14ac:dyDescent="0.25">
      <c r="A25" s="158" t="s">
        <v>126</v>
      </c>
      <c r="B25" s="157"/>
      <c r="C25" s="162">
        <f>'[1]Loss Expenses Paid QTD-15'!I36</f>
        <v>101096</v>
      </c>
      <c r="D25" s="155"/>
      <c r="E25" s="169"/>
    </row>
    <row r="26" spans="1:5" s="11" customFormat="1" ht="15" customHeight="1" x14ac:dyDescent="0.25">
      <c r="A26" s="156" t="s">
        <v>127</v>
      </c>
      <c r="B26" s="157"/>
      <c r="C26" s="164">
        <f>C24+C25</f>
        <v>155254</v>
      </c>
      <c r="D26" s="155"/>
      <c r="E26" s="160"/>
    </row>
    <row r="27" spans="1:5" s="11" customFormat="1" ht="15" customHeight="1" x14ac:dyDescent="0.25">
      <c r="A27" s="158" t="s">
        <v>128</v>
      </c>
      <c r="B27" s="159">
        <f>'Loss Expenses QTD-11'!F18</f>
        <v>279035</v>
      </c>
      <c r="C27" s="160"/>
      <c r="D27" s="155"/>
      <c r="E27" s="169"/>
    </row>
    <row r="28" spans="1:5" s="11" customFormat="1" ht="15" customHeight="1" x14ac:dyDescent="0.2">
      <c r="A28" s="158" t="s">
        <v>129</v>
      </c>
      <c r="B28" s="161">
        <f>'Loss Expenses QTD-11'!F24</f>
        <v>297152</v>
      </c>
      <c r="C28" s="160"/>
      <c r="D28" s="155"/>
      <c r="E28" s="160"/>
    </row>
    <row r="29" spans="1:5" s="11" customFormat="1" ht="15" customHeight="1" x14ac:dyDescent="0.25">
      <c r="A29" s="158" t="s">
        <v>130</v>
      </c>
      <c r="B29" s="157"/>
      <c r="C29" s="167">
        <f>B27-B28</f>
        <v>-18117</v>
      </c>
      <c r="D29" s="155"/>
      <c r="E29" s="169"/>
    </row>
    <row r="30" spans="1:5" s="11" customFormat="1" ht="15" customHeight="1" x14ac:dyDescent="0.25">
      <c r="A30" s="156" t="s">
        <v>131</v>
      </c>
      <c r="B30" s="157"/>
      <c r="C30" s="160"/>
      <c r="D30" s="170">
        <f>C26+C29</f>
        <v>137137</v>
      </c>
      <c r="E30" s="160"/>
    </row>
    <row r="31" spans="1:5" s="11" customFormat="1" ht="15" customHeight="1" x14ac:dyDescent="0.25">
      <c r="A31" s="156" t="s">
        <v>132</v>
      </c>
      <c r="B31" s="157"/>
      <c r="C31" s="160"/>
      <c r="D31" s="171">
        <f>D23+D30</f>
        <v>1134871</v>
      </c>
      <c r="E31" s="160"/>
    </row>
    <row r="32" spans="1:5" s="11" customFormat="1" ht="15" customHeight="1" x14ac:dyDescent="0.25">
      <c r="A32" s="158" t="s">
        <v>133</v>
      </c>
      <c r="B32" s="157"/>
      <c r="C32" s="164">
        <v>7433</v>
      </c>
      <c r="D32" s="155"/>
      <c r="E32" s="169"/>
    </row>
    <row r="33" spans="1:9" s="11" customFormat="1" ht="15" customHeight="1" x14ac:dyDescent="0.2">
      <c r="A33" s="158" t="s">
        <v>134</v>
      </c>
      <c r="B33" s="159">
        <f>'Earned Incurred YTD-6'!B33</f>
        <v>97728</v>
      </c>
      <c r="C33" s="160"/>
      <c r="D33" s="155"/>
      <c r="E33" s="76"/>
    </row>
    <row r="34" spans="1:9" s="11" customFormat="1" ht="15" customHeight="1" x14ac:dyDescent="0.2">
      <c r="A34" s="158" t="s">
        <v>135</v>
      </c>
      <c r="B34" s="161">
        <v>101618</v>
      </c>
      <c r="C34" s="160"/>
      <c r="D34" s="155"/>
      <c r="E34" s="76"/>
    </row>
    <row r="35" spans="1:9" s="11" customFormat="1" ht="15" customHeight="1" x14ac:dyDescent="0.2">
      <c r="A35" s="158" t="s">
        <v>136</v>
      </c>
      <c r="B35" s="157"/>
      <c r="C35" s="167">
        <f>B33-B34</f>
        <v>-3890</v>
      </c>
      <c r="D35" s="155"/>
      <c r="E35" s="76"/>
    </row>
    <row r="36" spans="1:9" s="11" customFormat="1" ht="15" customHeight="1" x14ac:dyDescent="0.25">
      <c r="A36" s="156" t="s">
        <v>137</v>
      </c>
      <c r="B36" s="157"/>
      <c r="C36" s="160" t="s">
        <v>65</v>
      </c>
      <c r="D36" s="168">
        <f>C32+C35</f>
        <v>3543</v>
      </c>
      <c r="E36" s="76"/>
      <c r="I36" s="11" t="s">
        <v>65</v>
      </c>
    </row>
    <row r="37" spans="1:9" s="11" customFormat="1" ht="15" customHeight="1" x14ac:dyDescent="0.2">
      <c r="A37" s="158" t="s">
        <v>138</v>
      </c>
      <c r="B37" s="157"/>
      <c r="C37" s="164">
        <f>'[1]TB - Rounded'!H391</f>
        <v>111924</v>
      </c>
      <c r="D37" s="155"/>
      <c r="E37" s="76"/>
    </row>
    <row r="38" spans="1:9" s="11" customFormat="1" ht="15" customHeight="1" x14ac:dyDescent="0.25">
      <c r="A38" s="158" t="s">
        <v>139</v>
      </c>
      <c r="B38" s="157"/>
      <c r="C38" s="164">
        <f>'[1]TB - Rounded'!H401</f>
        <v>16431</v>
      </c>
      <c r="D38" s="155"/>
      <c r="E38" s="172"/>
    </row>
    <row r="39" spans="1:9" s="11" customFormat="1" ht="15" customHeight="1" x14ac:dyDescent="0.25">
      <c r="A39" s="158" t="s">
        <v>140</v>
      </c>
      <c r="B39" s="157"/>
      <c r="C39" s="162">
        <f>'[1]TB - Rounded'!H613-C43-7</f>
        <v>728458</v>
      </c>
      <c r="D39" s="155"/>
      <c r="E39" s="172"/>
      <c r="F39" s="76"/>
    </row>
    <row r="40" spans="1:9" s="11" customFormat="1" ht="15" customHeight="1" x14ac:dyDescent="0.25">
      <c r="A40" s="156" t="s">
        <v>141</v>
      </c>
      <c r="B40" s="157"/>
      <c r="C40" s="164">
        <f>SUM(C37:C39)</f>
        <v>856813</v>
      </c>
      <c r="D40" s="155"/>
      <c r="E40" s="172"/>
      <c r="F40" s="76"/>
    </row>
    <row r="41" spans="1:9" s="11" customFormat="1" ht="15" customHeight="1" x14ac:dyDescent="0.25">
      <c r="A41" s="158" t="s">
        <v>134</v>
      </c>
      <c r="B41" s="159">
        <f>'Earned Incurred YTD-6'!B41</f>
        <v>109722</v>
      </c>
      <c r="C41" s="160"/>
      <c r="D41" s="155"/>
      <c r="E41" s="172"/>
    </row>
    <row r="42" spans="1:9" s="11" customFormat="1" ht="15" customHeight="1" x14ac:dyDescent="0.2">
      <c r="A42" s="158" t="s">
        <v>135</v>
      </c>
      <c r="B42" s="161">
        <v>132440</v>
      </c>
      <c r="C42" s="160" t="s">
        <v>65</v>
      </c>
      <c r="D42" s="155"/>
      <c r="E42" s="76"/>
    </row>
    <row r="43" spans="1:9" s="11" customFormat="1" ht="15" customHeight="1" x14ac:dyDescent="0.2">
      <c r="A43" s="158" t="s">
        <v>142</v>
      </c>
      <c r="B43" s="157"/>
      <c r="C43" s="167">
        <f>+B41-B42</f>
        <v>-22718</v>
      </c>
      <c r="D43" s="155"/>
      <c r="E43" s="76"/>
    </row>
    <row r="44" spans="1:9" s="11" customFormat="1" ht="15" customHeight="1" x14ac:dyDescent="0.25">
      <c r="A44" s="156" t="s">
        <v>143</v>
      </c>
      <c r="B44" s="157"/>
      <c r="C44" s="160"/>
      <c r="D44" s="170">
        <f>SUM(C40:C43)</f>
        <v>834095</v>
      </c>
      <c r="E44" s="76"/>
      <c r="F44" s="76"/>
    </row>
    <row r="45" spans="1:9" s="11" customFormat="1" ht="15" customHeight="1" x14ac:dyDescent="0.25">
      <c r="A45" s="156" t="s">
        <v>144</v>
      </c>
      <c r="B45" s="157"/>
      <c r="C45" s="160"/>
      <c r="D45" s="170">
        <f>SUM(D36:D44)</f>
        <v>837638</v>
      </c>
      <c r="E45" s="76"/>
      <c r="F45" s="173"/>
    </row>
    <row r="46" spans="1:9" s="11" customFormat="1" ht="15" customHeight="1" x14ac:dyDescent="0.25">
      <c r="A46" s="156" t="s">
        <v>145</v>
      </c>
      <c r="B46" s="157"/>
      <c r="C46" s="160"/>
      <c r="D46" s="174">
        <f>+D31+D45</f>
        <v>1972509</v>
      </c>
      <c r="E46" s="76"/>
      <c r="F46" s="173"/>
    </row>
    <row r="47" spans="1:9" s="11" customFormat="1" ht="15" customHeight="1" x14ac:dyDescent="0.25">
      <c r="A47" s="156" t="s">
        <v>146</v>
      </c>
      <c r="B47" s="157"/>
      <c r="C47" s="160"/>
      <c r="D47" s="171">
        <f>D16-D31-D45</f>
        <v>-610057</v>
      </c>
      <c r="E47" s="175"/>
      <c r="F47" s="76"/>
    </row>
    <row r="48" spans="1:9" s="11" customFormat="1" ht="15" customHeight="1" x14ac:dyDescent="0.2">
      <c r="A48" s="158" t="s">
        <v>147</v>
      </c>
      <c r="B48" s="157"/>
      <c r="C48" s="164">
        <f>-'[1]TB - Rounded'!H257-C51</f>
        <v>14886</v>
      </c>
      <c r="D48" s="155"/>
    </row>
    <row r="49" spans="1:6" s="11" customFormat="1" ht="15" customHeight="1" x14ac:dyDescent="0.2">
      <c r="A49" s="158" t="s">
        <v>148</v>
      </c>
      <c r="B49" s="159">
        <f>'Earned Incurred YTD-6'!B49</f>
        <v>15200</v>
      </c>
      <c r="C49" s="160"/>
      <c r="D49" s="155"/>
      <c r="E49" s="76"/>
    </row>
    <row r="50" spans="1:6" s="11" customFormat="1" ht="15" customHeight="1" x14ac:dyDescent="0.2">
      <c r="A50" s="158" t="s">
        <v>149</v>
      </c>
      <c r="B50" s="161">
        <v>11502</v>
      </c>
      <c r="C50" s="160"/>
      <c r="D50" s="155"/>
      <c r="E50" s="76"/>
    </row>
    <row r="51" spans="1:6" s="11" customFormat="1" ht="15" customHeight="1" x14ac:dyDescent="0.2">
      <c r="A51" s="158" t="s">
        <v>150</v>
      </c>
      <c r="B51" s="157"/>
      <c r="C51" s="167">
        <f>B49-B50</f>
        <v>3698</v>
      </c>
      <c r="D51" s="155"/>
      <c r="E51" s="76"/>
    </row>
    <row r="52" spans="1:6" s="11" customFormat="1" ht="15" customHeight="1" x14ac:dyDescent="0.25">
      <c r="A52" s="156" t="s">
        <v>151</v>
      </c>
      <c r="B52" s="157"/>
      <c r="C52" s="160"/>
      <c r="D52" s="170">
        <f>C48+C51</f>
        <v>18584</v>
      </c>
      <c r="E52" s="76"/>
    </row>
    <row r="53" spans="1:6" s="11" customFormat="1" ht="15" customHeight="1" x14ac:dyDescent="0.2">
      <c r="A53" s="158" t="s">
        <v>152</v>
      </c>
      <c r="B53" s="157"/>
      <c r="C53" s="160"/>
      <c r="D53" s="176">
        <f>-'[1]TB - Rounded'!H264</f>
        <v>-8425</v>
      </c>
      <c r="E53" s="76"/>
    </row>
    <row r="54" spans="1:6" s="11" customFormat="1" ht="15" customHeight="1" x14ac:dyDescent="0.25">
      <c r="A54" s="156" t="s">
        <v>153</v>
      </c>
      <c r="B54" s="157"/>
      <c r="C54" s="160"/>
      <c r="D54" s="170">
        <f>SUM(D52:D53)</f>
        <v>10159</v>
      </c>
      <c r="E54" s="76"/>
    </row>
    <row r="55" spans="1:6" s="11" customFormat="1" ht="15" customHeight="1" x14ac:dyDescent="0.2">
      <c r="A55" s="177" t="s">
        <v>154</v>
      </c>
      <c r="B55" s="157"/>
      <c r="C55" s="160"/>
      <c r="D55" s="170">
        <f>-'[1]TB - Rounded'!H267</f>
        <v>2170</v>
      </c>
      <c r="E55" s="76"/>
    </row>
    <row r="56" spans="1:6" s="11" customFormat="1" ht="15" customHeight="1" x14ac:dyDescent="0.25">
      <c r="A56" s="178" t="s">
        <v>155</v>
      </c>
      <c r="B56" s="179"/>
      <c r="C56" s="180"/>
      <c r="D56" s="174">
        <f>D47+D54+D55</f>
        <v>-597728</v>
      </c>
      <c r="E56" s="175"/>
      <c r="F56" s="38"/>
    </row>
    <row r="57" spans="1:6" s="11" customFormat="1" ht="15" customHeight="1" x14ac:dyDescent="0.2">
      <c r="A57" s="100"/>
      <c r="B57" s="160"/>
      <c r="C57" s="160"/>
      <c r="D57" s="160"/>
      <c r="E57" s="160"/>
    </row>
    <row r="58" spans="1:6" s="11" customFormat="1" ht="15" customHeight="1" x14ac:dyDescent="0.2">
      <c r="A58" s="100"/>
      <c r="B58" s="160"/>
      <c r="C58" s="160"/>
      <c r="D58" s="160"/>
      <c r="E58" s="160"/>
    </row>
    <row r="59" spans="1:6" s="11" customFormat="1" ht="15" customHeight="1" x14ac:dyDescent="0.2">
      <c r="A59" s="100"/>
      <c r="B59" s="160"/>
      <c r="C59" s="160"/>
      <c r="D59" s="160"/>
      <c r="E59" s="76"/>
    </row>
    <row r="60" spans="1:6" s="11" customFormat="1" ht="15" customHeight="1" x14ac:dyDescent="0.2">
      <c r="A60" s="100"/>
      <c r="B60" s="160"/>
      <c r="C60" s="160"/>
      <c r="D60" s="160"/>
      <c r="E60" s="76"/>
    </row>
    <row r="61" spans="1:6" s="11" customFormat="1" ht="15" customHeight="1" x14ac:dyDescent="0.2">
      <c r="A61" s="100"/>
      <c r="B61" s="160"/>
      <c r="C61" s="160"/>
      <c r="D61" s="160"/>
      <c r="E61" s="76"/>
    </row>
    <row r="62" spans="1:6" s="11" customFormat="1" ht="15" customHeight="1" x14ac:dyDescent="0.2">
      <c r="A62" s="100"/>
      <c r="B62" s="160"/>
      <c r="C62" s="160"/>
      <c r="D62" s="160"/>
      <c r="E62" s="76"/>
    </row>
    <row r="63" spans="1:6" s="11" customFormat="1" ht="15" customHeight="1" x14ac:dyDescent="0.2">
      <c r="A63" s="100"/>
      <c r="B63" s="160"/>
      <c r="C63" s="160"/>
      <c r="D63" s="160"/>
      <c r="E63" s="76"/>
    </row>
    <row r="64" spans="1:6" s="11" customFormat="1" ht="15" customHeight="1" x14ac:dyDescent="0.2">
      <c r="A64" s="100"/>
      <c r="B64" s="182"/>
      <c r="C64" s="160"/>
      <c r="D64" s="160"/>
      <c r="E64" s="76"/>
    </row>
    <row r="65" spans="1:5" s="11" customFormat="1" ht="15" customHeight="1" x14ac:dyDescent="0.2">
      <c r="A65" s="100"/>
      <c r="B65" s="182"/>
      <c r="C65" s="160"/>
      <c r="D65" s="160"/>
      <c r="E65" s="76"/>
    </row>
    <row r="66" spans="1:5" s="11" customFormat="1" ht="15" customHeight="1" x14ac:dyDescent="0.2">
      <c r="A66" s="100"/>
      <c r="B66" s="182"/>
      <c r="C66" s="160"/>
      <c r="D66" s="160"/>
      <c r="E66" s="76"/>
    </row>
    <row r="67" spans="1:5" s="11" customFormat="1" ht="15" customHeight="1" x14ac:dyDescent="0.25">
      <c r="A67" s="100"/>
      <c r="B67" s="182"/>
      <c r="C67" s="169"/>
      <c r="D67" s="160"/>
      <c r="E67" s="76"/>
    </row>
    <row r="68" spans="1:5" s="11" customFormat="1" ht="15" customHeight="1" x14ac:dyDescent="0.2">
      <c r="A68" s="100"/>
      <c r="B68" s="182"/>
      <c r="C68" s="160"/>
      <c r="D68" s="160"/>
      <c r="E68" s="76"/>
    </row>
    <row r="69" spans="1:5" s="11" customFormat="1" ht="15" customHeight="1" x14ac:dyDescent="0.2">
      <c r="B69" s="182"/>
      <c r="C69" s="160"/>
      <c r="D69" s="160"/>
      <c r="E69" s="76"/>
    </row>
    <row r="70" spans="1:5" s="11" customFormat="1" ht="15" customHeight="1" x14ac:dyDescent="0.2">
      <c r="A70" s="100"/>
      <c r="B70" s="182"/>
      <c r="C70" s="160"/>
      <c r="D70" s="160"/>
      <c r="E70" s="76"/>
    </row>
    <row r="71" spans="1:5" s="11" customFormat="1" ht="15" customHeight="1" x14ac:dyDescent="0.2">
      <c r="A71" s="100"/>
      <c r="B71" s="182"/>
      <c r="C71" s="160"/>
      <c r="D71" s="160"/>
      <c r="E71" s="76"/>
    </row>
    <row r="72" spans="1:5" s="11" customFormat="1" ht="15" customHeight="1" x14ac:dyDescent="0.2">
      <c r="A72" s="100"/>
      <c r="B72" s="76"/>
      <c r="C72" s="160"/>
      <c r="D72" s="160"/>
      <c r="E72" s="76"/>
    </row>
    <row r="73" spans="1:5" s="11" customFormat="1" ht="15" customHeight="1" x14ac:dyDescent="0.25">
      <c r="A73" s="100"/>
      <c r="B73" s="160"/>
      <c r="C73" s="169"/>
      <c r="D73" s="160"/>
      <c r="E73" s="76"/>
    </row>
    <row r="74" spans="1:5" s="11" customFormat="1" ht="15" customHeight="1" x14ac:dyDescent="0.2">
      <c r="A74" s="100"/>
      <c r="B74" s="160"/>
      <c r="C74" s="160"/>
      <c r="D74" s="160"/>
      <c r="E74" s="76"/>
    </row>
    <row r="75" spans="1:5" s="11" customFormat="1" ht="15" customHeight="1" x14ac:dyDescent="0.2">
      <c r="A75" s="100"/>
      <c r="B75" s="160"/>
      <c r="C75" s="160"/>
      <c r="D75" s="160"/>
      <c r="E75" s="76"/>
    </row>
    <row r="76" spans="1:5" s="11" customFormat="1" ht="15" customHeight="1" x14ac:dyDescent="0.2">
      <c r="A76" s="100"/>
      <c r="B76" s="160"/>
      <c r="C76" s="160"/>
      <c r="D76" s="160"/>
      <c r="E76" s="76"/>
    </row>
    <row r="77" spans="1:5" s="11" customFormat="1" ht="15" customHeight="1" x14ac:dyDescent="0.2">
      <c r="A77" s="100"/>
      <c r="B77" s="160"/>
      <c r="C77" s="160"/>
      <c r="D77" s="160"/>
      <c r="E77" s="76"/>
    </row>
    <row r="78" spans="1:5" s="11" customFormat="1" ht="15" customHeight="1" x14ac:dyDescent="0.2">
      <c r="A78" s="100"/>
      <c r="B78" s="160"/>
      <c r="C78" s="160"/>
      <c r="D78" s="160"/>
      <c r="E78" s="76"/>
    </row>
    <row r="79" spans="1:5" s="11" customFormat="1" ht="15" customHeight="1" x14ac:dyDescent="0.2">
      <c r="A79" s="100"/>
      <c r="B79" s="160"/>
      <c r="C79" s="160"/>
      <c r="D79" s="160"/>
      <c r="E79" s="76"/>
    </row>
    <row r="80" spans="1:5" s="11" customFormat="1" ht="15" customHeight="1" x14ac:dyDescent="0.2">
      <c r="A80" s="100"/>
      <c r="B80" s="160"/>
      <c r="C80" s="160"/>
      <c r="D80" s="160"/>
      <c r="E80" s="76"/>
    </row>
    <row r="81" spans="1:5" s="11" customFormat="1" ht="15" customHeight="1" x14ac:dyDescent="0.2">
      <c r="A81" s="100"/>
      <c r="B81" s="160"/>
      <c r="C81" s="160"/>
      <c r="D81" s="160"/>
      <c r="E81" s="76"/>
    </row>
    <row r="82" spans="1:5" s="11" customFormat="1" ht="15" customHeight="1" x14ac:dyDescent="0.2">
      <c r="A82" s="100"/>
      <c r="B82" s="160"/>
      <c r="C82" s="160"/>
      <c r="D82" s="160"/>
      <c r="E82" s="76"/>
    </row>
    <row r="83" spans="1:5" s="11" customFormat="1" ht="15" customHeight="1" x14ac:dyDescent="0.2">
      <c r="A83" s="100"/>
      <c r="B83" s="160"/>
      <c r="C83" s="160"/>
      <c r="D83" s="160"/>
      <c r="E83" s="76"/>
    </row>
    <row r="84" spans="1:5" s="11" customFormat="1" ht="15" customHeight="1" x14ac:dyDescent="0.2">
      <c r="A84" s="100"/>
      <c r="B84" s="160"/>
      <c r="C84" s="160"/>
      <c r="D84" s="160"/>
      <c r="E84" s="76"/>
    </row>
    <row r="85" spans="1:5" s="11" customFormat="1" ht="15" customHeight="1" x14ac:dyDescent="0.2">
      <c r="A85" s="100"/>
      <c r="B85" s="160"/>
      <c r="C85" s="160"/>
      <c r="D85" s="160"/>
      <c r="E85" s="76"/>
    </row>
    <row r="86" spans="1:5" s="11" customFormat="1" ht="15" customHeight="1" x14ac:dyDescent="0.2">
      <c r="A86" s="100"/>
      <c r="B86" s="160"/>
      <c r="C86" s="160"/>
      <c r="D86" s="160"/>
      <c r="E86" s="76"/>
    </row>
    <row r="87" spans="1:5" s="11" customFormat="1" ht="15" customHeight="1" x14ac:dyDescent="0.2">
      <c r="A87" s="100"/>
      <c r="B87" s="160"/>
      <c r="C87" s="160"/>
      <c r="D87" s="160"/>
      <c r="E87" s="76"/>
    </row>
    <row r="88" spans="1:5" s="11" customFormat="1" ht="15" customHeight="1" x14ac:dyDescent="0.2">
      <c r="A88" s="100"/>
      <c r="B88" s="160"/>
      <c r="C88" s="160"/>
      <c r="D88" s="160"/>
      <c r="E88" s="76"/>
    </row>
    <row r="89" spans="1:5" s="11" customFormat="1" ht="15" customHeight="1" x14ac:dyDescent="0.2">
      <c r="A89" s="100"/>
      <c r="B89" s="160"/>
      <c r="C89" s="76"/>
      <c r="D89" s="76"/>
      <c r="E89" s="76"/>
    </row>
    <row r="90" spans="1:5" s="11" customFormat="1" ht="15" customHeight="1" x14ac:dyDescent="0.2">
      <c r="A90" s="100"/>
      <c r="B90" s="160"/>
      <c r="C90" s="76"/>
      <c r="D90" s="76"/>
      <c r="E90" s="76"/>
    </row>
    <row r="91" spans="1:5" s="11" customFormat="1" ht="15" customHeight="1" x14ac:dyDescent="0.2">
      <c r="A91" s="100"/>
      <c r="B91" s="160"/>
      <c r="C91" s="76"/>
      <c r="D91" s="76"/>
      <c r="E91" s="76"/>
    </row>
    <row r="92" spans="1:5" s="11" customFormat="1" ht="15" customHeight="1" x14ac:dyDescent="0.2">
      <c r="A92" s="100"/>
      <c r="B92" s="76"/>
      <c r="C92" s="76"/>
      <c r="D92" s="76"/>
      <c r="E92" s="76"/>
    </row>
    <row r="93" spans="1:5" s="11" customFormat="1" ht="15" customHeight="1" x14ac:dyDescent="0.2">
      <c r="A93" s="100"/>
      <c r="B93" s="76"/>
      <c r="C93" s="76"/>
      <c r="D93" s="76"/>
      <c r="E93" s="76"/>
    </row>
    <row r="94" spans="1:5" s="11" customFormat="1" ht="15" customHeight="1" x14ac:dyDescent="0.2">
      <c r="A94" s="100"/>
      <c r="B94" s="76"/>
      <c r="C94" s="76"/>
      <c r="D94" s="76"/>
      <c r="E94" s="76"/>
    </row>
    <row r="95" spans="1:5" s="11" customFormat="1" ht="15" customHeight="1" x14ac:dyDescent="0.2">
      <c r="A95" s="100"/>
      <c r="B95" s="76"/>
      <c r="C95" s="76"/>
      <c r="D95" s="76"/>
      <c r="E95" s="76"/>
    </row>
    <row r="96" spans="1:5" s="11" customFormat="1" ht="15" customHeight="1" x14ac:dyDescent="0.2">
      <c r="A96" s="100"/>
      <c r="B96" s="76"/>
      <c r="C96" s="76"/>
      <c r="D96" s="76"/>
      <c r="E96" s="76"/>
    </row>
    <row r="97" spans="1:5" s="11" customFormat="1" ht="15" customHeight="1" x14ac:dyDescent="0.2">
      <c r="A97" s="100"/>
      <c r="B97" s="76"/>
      <c r="C97" s="76"/>
      <c r="D97" s="76"/>
      <c r="E97" s="76"/>
    </row>
    <row r="98" spans="1:5" s="11" customFormat="1" ht="15" customHeight="1" x14ac:dyDescent="0.2">
      <c r="A98" s="100"/>
      <c r="B98" s="76"/>
      <c r="C98" s="76"/>
      <c r="D98" s="76"/>
      <c r="E98" s="76"/>
    </row>
    <row r="99" spans="1:5" s="11" customFormat="1" ht="15" customHeight="1" x14ac:dyDescent="0.2">
      <c r="A99" s="100"/>
      <c r="B99" s="76"/>
      <c r="C99" s="76"/>
      <c r="D99" s="76"/>
      <c r="E99" s="76"/>
    </row>
    <row r="100" spans="1:5" s="11" customFormat="1" ht="15" customHeight="1" x14ac:dyDescent="0.2">
      <c r="A100" s="100"/>
      <c r="B100" s="76"/>
      <c r="C100" s="76"/>
      <c r="D100" s="76"/>
      <c r="E100" s="76"/>
    </row>
    <row r="101" spans="1:5" s="11" customFormat="1" ht="15" customHeight="1" x14ac:dyDescent="0.2">
      <c r="A101" s="100"/>
      <c r="B101" s="76"/>
      <c r="C101" s="76"/>
      <c r="D101" s="76"/>
      <c r="E101" s="76"/>
    </row>
    <row r="102" spans="1:5" s="11" customFormat="1" ht="15" customHeight="1" x14ac:dyDescent="0.2">
      <c r="A102" s="100"/>
      <c r="B102" s="76"/>
      <c r="C102" s="76"/>
      <c r="D102" s="76"/>
      <c r="E102" s="76"/>
    </row>
    <row r="103" spans="1:5" s="11" customFormat="1" ht="15" customHeight="1" x14ac:dyDescent="0.2">
      <c r="A103" s="100"/>
      <c r="B103" s="76"/>
      <c r="C103" s="76"/>
      <c r="D103" s="76"/>
      <c r="E103" s="76"/>
    </row>
    <row r="104" spans="1:5" s="11" customFormat="1" ht="15" customHeight="1" x14ac:dyDescent="0.2">
      <c r="A104" s="100"/>
      <c r="B104" s="76"/>
      <c r="C104" s="76"/>
      <c r="D104" s="76"/>
      <c r="E104" s="76"/>
    </row>
    <row r="105" spans="1:5" s="11" customFormat="1" ht="15" customHeight="1" x14ac:dyDescent="0.2">
      <c r="A105" s="100"/>
      <c r="B105" s="76"/>
      <c r="C105" s="76"/>
      <c r="D105" s="76"/>
      <c r="E105" s="76"/>
    </row>
    <row r="106" spans="1:5" s="11" customFormat="1" ht="15" customHeight="1" x14ac:dyDescent="0.2">
      <c r="A106" s="100"/>
      <c r="B106" s="76"/>
      <c r="C106" s="76"/>
      <c r="D106" s="76"/>
      <c r="E106" s="76"/>
    </row>
    <row r="107" spans="1:5" s="11" customFormat="1" ht="15" customHeight="1" x14ac:dyDescent="0.2">
      <c r="A107" s="100"/>
      <c r="B107" s="76"/>
      <c r="C107" s="76"/>
      <c r="D107" s="76"/>
      <c r="E107" s="76"/>
    </row>
    <row r="108" spans="1:5" s="11" customFormat="1" ht="15" customHeight="1" x14ac:dyDescent="0.2">
      <c r="A108" s="100"/>
      <c r="B108" s="76"/>
      <c r="C108" s="76"/>
      <c r="D108" s="76"/>
      <c r="E108" s="76"/>
    </row>
    <row r="109" spans="1:5" s="11" customFormat="1" ht="15" customHeight="1" x14ac:dyDescent="0.2">
      <c r="A109" s="100"/>
      <c r="B109" s="76"/>
      <c r="C109" s="76"/>
      <c r="D109" s="76"/>
      <c r="E109" s="76"/>
    </row>
    <row r="110" spans="1:5" s="11" customFormat="1" ht="15" customHeight="1" x14ac:dyDescent="0.2">
      <c r="A110" s="100"/>
      <c r="B110" s="76"/>
      <c r="C110" s="76"/>
      <c r="D110" s="76"/>
      <c r="E110" s="76"/>
    </row>
    <row r="111" spans="1:5" s="11" customFormat="1" ht="15" customHeight="1" x14ac:dyDescent="0.2">
      <c r="A111" s="100"/>
      <c r="B111" s="76"/>
      <c r="C111" s="76"/>
      <c r="D111" s="76"/>
      <c r="E111" s="76"/>
    </row>
    <row r="112" spans="1:5" s="11" customFormat="1" ht="15" customHeight="1" x14ac:dyDescent="0.2">
      <c r="A112" s="100"/>
      <c r="B112" s="76"/>
      <c r="C112" s="76"/>
      <c r="D112" s="76"/>
      <c r="E112" s="76"/>
    </row>
    <row r="113" spans="1:5" s="11" customFormat="1" ht="15" customHeight="1" x14ac:dyDescent="0.2">
      <c r="A113" s="100"/>
      <c r="B113" s="76"/>
      <c r="C113" s="76"/>
      <c r="D113" s="76"/>
      <c r="E113" s="76"/>
    </row>
    <row r="114" spans="1:5" s="11" customFormat="1" ht="15" customHeight="1" x14ac:dyDescent="0.2">
      <c r="A114" s="100"/>
      <c r="B114" s="76"/>
      <c r="C114" s="76"/>
      <c r="D114" s="76"/>
      <c r="E114" s="76"/>
    </row>
    <row r="115" spans="1:5" s="11" customFormat="1" ht="15" customHeight="1" x14ac:dyDescent="0.2">
      <c r="A115" s="100"/>
      <c r="B115" s="76"/>
      <c r="C115" s="76"/>
      <c r="D115" s="76"/>
      <c r="E115" s="76"/>
    </row>
    <row r="116" spans="1:5" s="11" customFormat="1" ht="15" customHeight="1" x14ac:dyDescent="0.2">
      <c r="A116" s="100"/>
      <c r="B116" s="76"/>
      <c r="C116" s="76"/>
      <c r="D116" s="76"/>
      <c r="E116" s="76"/>
    </row>
    <row r="117" spans="1:5" s="11" customFormat="1" ht="15" customHeight="1" x14ac:dyDescent="0.2">
      <c r="A117" s="100"/>
      <c r="B117" s="76"/>
      <c r="C117" s="76"/>
      <c r="D117" s="76"/>
      <c r="E117" s="76"/>
    </row>
    <row r="118" spans="1:5" s="11" customFormat="1" ht="15" customHeight="1" x14ac:dyDescent="0.2">
      <c r="A118" s="100"/>
      <c r="B118" s="76"/>
      <c r="C118" s="76"/>
      <c r="D118" s="76"/>
      <c r="E118" s="76"/>
    </row>
    <row r="119" spans="1:5" s="11" customFormat="1" ht="15" customHeight="1" x14ac:dyDescent="0.2">
      <c r="A119" s="100"/>
      <c r="B119" s="76"/>
      <c r="C119" s="76"/>
      <c r="D119" s="76"/>
      <c r="E119" s="76"/>
    </row>
    <row r="120" spans="1:5" s="11" customFormat="1" ht="15" customHeight="1" x14ac:dyDescent="0.2">
      <c r="A120" s="100"/>
      <c r="B120" s="76"/>
      <c r="C120" s="76"/>
      <c r="D120" s="76"/>
      <c r="E120" s="76"/>
    </row>
    <row r="121" spans="1:5" s="11" customFormat="1" ht="15" customHeight="1" x14ac:dyDescent="0.2">
      <c r="A121" s="183"/>
      <c r="B121" s="76"/>
      <c r="C121" s="76"/>
      <c r="D121" s="76"/>
      <c r="E121" s="76"/>
    </row>
    <row r="122" spans="1:5" s="11" customFormat="1" ht="15" customHeight="1" x14ac:dyDescent="0.2">
      <c r="A122" s="183"/>
      <c r="B122" s="76"/>
      <c r="C122" s="76"/>
      <c r="D122" s="76"/>
      <c r="E122" s="76"/>
    </row>
    <row r="123" spans="1:5" s="11" customFormat="1" ht="15" customHeight="1" x14ac:dyDescent="0.2">
      <c r="A123" s="183"/>
      <c r="B123" s="76"/>
      <c r="C123" s="76"/>
      <c r="D123" s="76"/>
      <c r="E123" s="76"/>
    </row>
    <row r="124" spans="1:5" s="11" customFormat="1" ht="15" customHeight="1" x14ac:dyDescent="0.2">
      <c r="A124" s="183"/>
      <c r="B124" s="76"/>
      <c r="C124" s="76"/>
      <c r="D124" s="76"/>
      <c r="E124" s="76"/>
    </row>
    <row r="125" spans="1:5" s="11" customFormat="1" ht="15" customHeight="1" x14ac:dyDescent="0.2">
      <c r="A125" s="183"/>
      <c r="B125" s="76"/>
      <c r="C125" s="76"/>
      <c r="D125" s="76"/>
      <c r="E125" s="76"/>
    </row>
    <row r="126" spans="1:5" s="11" customFormat="1" ht="15" customHeight="1" x14ac:dyDescent="0.2">
      <c r="A126" s="183"/>
      <c r="B126" s="76"/>
      <c r="C126" s="76"/>
      <c r="D126" s="76"/>
      <c r="E126" s="76"/>
    </row>
    <row r="127" spans="1:5" s="11" customFormat="1" ht="15" customHeight="1" x14ac:dyDescent="0.2">
      <c r="A127" s="183"/>
      <c r="B127" s="76"/>
      <c r="C127" s="76"/>
      <c r="D127" s="76"/>
      <c r="E127" s="76"/>
    </row>
    <row r="128" spans="1:5" ht="15" customHeight="1" x14ac:dyDescent="0.2">
      <c r="A128" s="184"/>
    </row>
    <row r="129" spans="1:1" s="50" customFormat="1" ht="15" customHeight="1" x14ac:dyDescent="0.2">
      <c r="A129" s="184"/>
    </row>
    <row r="130" spans="1:1" s="50" customFormat="1" ht="15" customHeight="1" x14ac:dyDescent="0.2">
      <c r="A130" s="184"/>
    </row>
    <row r="131" spans="1:1" s="50" customFormat="1" ht="15" customHeight="1" x14ac:dyDescent="0.2">
      <c r="A131" s="184"/>
    </row>
    <row r="132" spans="1:1" s="50" customFormat="1" ht="15" customHeight="1" x14ac:dyDescent="0.2">
      <c r="A132" s="184"/>
    </row>
    <row r="133" spans="1:1" s="50" customFormat="1" ht="15" customHeight="1" x14ac:dyDescent="0.2">
      <c r="A133" s="184"/>
    </row>
    <row r="134" spans="1:1" s="50" customFormat="1" ht="15" customHeight="1" x14ac:dyDescent="0.2">
      <c r="A134" s="184"/>
    </row>
    <row r="135" spans="1:1" s="50" customFormat="1" ht="15" customHeight="1" x14ac:dyDescent="0.2">
      <c r="A135" s="184"/>
    </row>
    <row r="136" spans="1:1" s="50" customFormat="1" ht="15" customHeight="1" x14ac:dyDescent="0.2">
      <c r="A136" s="184"/>
    </row>
    <row r="137" spans="1:1" s="50" customFormat="1" ht="15" customHeight="1" x14ac:dyDescent="0.2">
      <c r="A137" s="184"/>
    </row>
    <row r="138" spans="1:1" s="50" customFormat="1" ht="15" customHeight="1" x14ac:dyDescent="0.2">
      <c r="A138" s="184"/>
    </row>
    <row r="139" spans="1:1" s="50" customFormat="1" ht="15" customHeight="1" x14ac:dyDescent="0.2">
      <c r="A139" s="184"/>
    </row>
    <row r="140" spans="1:1" s="50" customFormat="1" ht="15" customHeight="1" x14ac:dyDescent="0.2">
      <c r="A140" s="184"/>
    </row>
    <row r="141" spans="1:1" s="50" customFormat="1" ht="15" customHeight="1" x14ac:dyDescent="0.2">
      <c r="A141" s="184"/>
    </row>
    <row r="142" spans="1:1" s="50" customFormat="1" ht="15" customHeight="1" x14ac:dyDescent="0.2">
      <c r="A142" s="184"/>
    </row>
    <row r="143" spans="1:1" s="50" customFormat="1" ht="15" customHeight="1" x14ac:dyDescent="0.2">
      <c r="A143" s="184"/>
    </row>
    <row r="144" spans="1:1" s="50" customFormat="1" ht="15" customHeight="1" x14ac:dyDescent="0.2">
      <c r="A144" s="184"/>
    </row>
    <row r="145" spans="1:1" s="50" customFormat="1" ht="15" customHeight="1" x14ac:dyDescent="0.2">
      <c r="A145" s="184"/>
    </row>
    <row r="146" spans="1:1" s="50" customFormat="1" ht="15" customHeight="1" x14ac:dyDescent="0.2">
      <c r="A146" s="184"/>
    </row>
    <row r="147" spans="1:1" s="50" customFormat="1" ht="15" customHeight="1" x14ac:dyDescent="0.2">
      <c r="A147" s="184"/>
    </row>
    <row r="148" spans="1:1" s="50" customFormat="1" ht="15" customHeight="1" x14ac:dyDescent="0.2">
      <c r="A148" s="184"/>
    </row>
    <row r="149" spans="1:1" s="50" customFormat="1" ht="15" customHeight="1" x14ac:dyDescent="0.2">
      <c r="A149" s="184"/>
    </row>
    <row r="150" spans="1:1" s="50" customFormat="1" ht="15" customHeight="1" x14ac:dyDescent="0.2">
      <c r="A150" s="184"/>
    </row>
    <row r="151" spans="1:1" s="50" customFormat="1" ht="15" customHeight="1" x14ac:dyDescent="0.2">
      <c r="A151" s="184"/>
    </row>
    <row r="152" spans="1:1" s="50" customFormat="1" ht="15" customHeight="1" x14ac:dyDescent="0.2">
      <c r="A152" s="184"/>
    </row>
    <row r="153" spans="1:1" s="50" customFormat="1" ht="15" customHeight="1" x14ac:dyDescent="0.2">
      <c r="A153" s="184"/>
    </row>
    <row r="154" spans="1:1" s="50" customFormat="1" ht="15" customHeight="1" x14ac:dyDescent="0.2">
      <c r="A154" s="184"/>
    </row>
    <row r="155" spans="1:1" s="50" customFormat="1" ht="15" customHeight="1" x14ac:dyDescent="0.2">
      <c r="A155" s="184"/>
    </row>
    <row r="156" spans="1:1" s="50" customFormat="1" ht="15" customHeight="1" x14ac:dyDescent="0.2">
      <c r="A156" s="184"/>
    </row>
    <row r="157" spans="1:1" s="50" customFormat="1" ht="15" customHeight="1" x14ac:dyDescent="0.2">
      <c r="A157" s="184"/>
    </row>
    <row r="158" spans="1:1" s="50" customFormat="1" ht="15" customHeight="1" x14ac:dyDescent="0.2">
      <c r="A158" s="184"/>
    </row>
    <row r="159" spans="1:1" s="50" customFormat="1" ht="15" customHeight="1" x14ac:dyDescent="0.2">
      <c r="A159" s="184"/>
    </row>
    <row r="160" spans="1:1" s="50" customFormat="1" ht="15" customHeight="1" x14ac:dyDescent="0.2">
      <c r="A160" s="184"/>
    </row>
    <row r="161" spans="1:1" s="50" customFormat="1" ht="15" customHeight="1" x14ac:dyDescent="0.2">
      <c r="A161" s="184"/>
    </row>
  </sheetData>
  <mergeCells count="5">
    <mergeCell ref="A1:D1"/>
    <mergeCell ref="A2:D2"/>
    <mergeCell ref="A3:D3"/>
    <mergeCell ref="A4:D4"/>
    <mergeCell ref="A5:D5"/>
  </mergeCells>
  <printOptions horizontalCentered="1"/>
  <pageMargins left="0.25" right="0.25" top="0.5" bottom="0.5" header="0.25" footer="0.25"/>
  <pageSetup scale="75" orientation="portrait" r:id="rId1"/>
  <headerFooter alignWithMargins="0">
    <oddFooter xml:space="preserve">&amp;CPage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D5343-9372-4AC6-9008-FE2A057E9AD5}">
  <dimension ref="A1:F161"/>
  <sheetViews>
    <sheetView workbookViewId="0">
      <selection sqref="A1:D1"/>
    </sheetView>
  </sheetViews>
  <sheetFormatPr defaultColWidth="15.7109375" defaultRowHeight="15" customHeight="1" x14ac:dyDescent="0.2"/>
  <cols>
    <col min="1" max="1" width="60.7109375" style="50" customWidth="1"/>
    <col min="2" max="4" width="18.7109375" style="185" customWidth="1"/>
    <col min="5" max="5" width="16.42578125" style="185" bestFit="1" customWidth="1"/>
    <col min="6" max="16384" width="15.7109375" style="50"/>
  </cols>
  <sheetData>
    <row r="1" spans="1:5" s="135" customFormat="1" ht="30" customHeight="1" x14ac:dyDescent="0.35">
      <c r="A1" s="131" t="s">
        <v>0</v>
      </c>
      <c r="B1" s="132"/>
      <c r="C1" s="132"/>
      <c r="D1" s="133"/>
      <c r="E1" s="134"/>
    </row>
    <row r="2" spans="1:5" s="87" customFormat="1" ht="15" customHeight="1" x14ac:dyDescent="0.3">
      <c r="A2" s="136"/>
      <c r="B2" s="85"/>
      <c r="C2" s="85"/>
      <c r="D2" s="137"/>
      <c r="E2" s="138"/>
    </row>
    <row r="3" spans="1:5" s="87" customFormat="1" ht="15" customHeight="1" x14ac:dyDescent="0.25">
      <c r="A3" s="139" t="s">
        <v>108</v>
      </c>
      <c r="B3" s="86"/>
      <c r="C3" s="86"/>
      <c r="D3" s="140"/>
      <c r="E3" s="138"/>
    </row>
    <row r="4" spans="1:5" s="87" customFormat="1" ht="15" customHeight="1" x14ac:dyDescent="0.25">
      <c r="A4" s="139" t="s">
        <v>109</v>
      </c>
      <c r="B4" s="86"/>
      <c r="C4" s="86"/>
      <c r="D4" s="140"/>
      <c r="E4" s="138"/>
    </row>
    <row r="5" spans="1:5" s="87" customFormat="1" ht="15" customHeight="1" x14ac:dyDescent="0.25">
      <c r="A5" s="139" t="s">
        <v>156</v>
      </c>
      <c r="B5" s="86"/>
      <c r="C5" s="86"/>
      <c r="D5" s="140"/>
      <c r="E5" s="138"/>
    </row>
    <row r="6" spans="1:5" s="87" customFormat="1" ht="15" customHeight="1" x14ac:dyDescent="0.3">
      <c r="A6" s="141"/>
      <c r="B6" s="142"/>
      <c r="C6" s="142"/>
      <c r="D6" s="143"/>
      <c r="E6" s="138"/>
    </row>
    <row r="7" spans="1:5" s="11" customFormat="1" ht="15" customHeight="1" x14ac:dyDescent="0.2">
      <c r="A7" s="144"/>
      <c r="B7" s="142"/>
      <c r="C7" s="142"/>
      <c r="D7" s="143"/>
      <c r="E7" s="76"/>
    </row>
    <row r="8" spans="1:5" s="11" customFormat="1" ht="15" customHeight="1" x14ac:dyDescent="0.25">
      <c r="A8" s="145" t="s">
        <v>111</v>
      </c>
      <c r="B8" s="146" t="s">
        <v>112</v>
      </c>
      <c r="C8" s="147"/>
      <c r="D8" s="148"/>
      <c r="E8" s="76"/>
    </row>
    <row r="9" spans="1:5" s="11" customFormat="1" ht="15" customHeight="1" x14ac:dyDescent="0.25">
      <c r="A9" s="145"/>
      <c r="B9" s="149" t="s">
        <v>42</v>
      </c>
      <c r="C9" s="150"/>
      <c r="D9" s="151"/>
      <c r="E9" s="76"/>
    </row>
    <row r="10" spans="1:5" s="11" customFormat="1" ht="15" customHeight="1" x14ac:dyDescent="0.25">
      <c r="A10" s="152"/>
      <c r="B10" s="153" t="s">
        <v>65</v>
      </c>
      <c r="C10" s="154"/>
      <c r="D10" s="155"/>
      <c r="E10" s="76"/>
    </row>
    <row r="11" spans="1:5" s="11" customFormat="1" ht="15" customHeight="1" x14ac:dyDescent="0.25">
      <c r="A11" s="156" t="s">
        <v>113</v>
      </c>
      <c r="B11" s="157"/>
      <c r="C11" s="24">
        <f>'Premiums YTD-8'!F12</f>
        <v>2599001</v>
      </c>
      <c r="D11" s="155"/>
      <c r="E11" s="76"/>
    </row>
    <row r="12" spans="1:5" s="11" customFormat="1" ht="15" customHeight="1" x14ac:dyDescent="0.25">
      <c r="A12" s="156"/>
      <c r="B12" s="157"/>
      <c r="C12" s="25"/>
      <c r="D12" s="155"/>
      <c r="E12" s="76"/>
    </row>
    <row r="13" spans="1:5" s="11" customFormat="1" ht="15" customHeight="1" x14ac:dyDescent="0.2">
      <c r="A13" s="158" t="s">
        <v>114</v>
      </c>
      <c r="B13" s="159">
        <f>'Premiums YTD-8'!F18</f>
        <v>2686377</v>
      </c>
      <c r="C13" s="160"/>
      <c r="D13" s="155"/>
      <c r="E13" s="76"/>
    </row>
    <row r="14" spans="1:5" s="11" customFormat="1" ht="15" customHeight="1" x14ac:dyDescent="0.2">
      <c r="A14" s="158" t="s">
        <v>115</v>
      </c>
      <c r="B14" s="161">
        <f>'Premiums YTD-8'!F24</f>
        <v>2825718</v>
      </c>
      <c r="C14" s="160"/>
      <c r="D14" s="155"/>
      <c r="E14" s="76"/>
    </row>
    <row r="15" spans="1:5" s="11" customFormat="1" ht="15" customHeight="1" x14ac:dyDescent="0.2">
      <c r="A15" s="158" t="s">
        <v>116</v>
      </c>
      <c r="B15" s="157"/>
      <c r="C15" s="162">
        <f>B14-B13</f>
        <v>139341</v>
      </c>
      <c r="D15" s="155"/>
      <c r="E15" s="76"/>
    </row>
    <row r="16" spans="1:5" s="11" customFormat="1" ht="15" customHeight="1" x14ac:dyDescent="0.25">
      <c r="A16" s="156" t="s">
        <v>117</v>
      </c>
      <c r="B16" s="157"/>
      <c r="C16" s="160"/>
      <c r="D16" s="163">
        <f>C11+C15</f>
        <v>2738342</v>
      </c>
      <c r="E16" s="76"/>
    </row>
    <row r="17" spans="1:5" s="11" customFormat="1" ht="15" customHeight="1" x14ac:dyDescent="0.2">
      <c r="A17" s="158" t="s">
        <v>118</v>
      </c>
      <c r="B17" s="157"/>
      <c r="C17" s="164">
        <f>'[1]Loss Expenses Paid YTD-16'!E36</f>
        <v>1860159</v>
      </c>
      <c r="D17" s="155"/>
    </row>
    <row r="18" spans="1:5" s="11" customFormat="1" ht="15" customHeight="1" x14ac:dyDescent="0.2">
      <c r="A18" s="158" t="s">
        <v>119</v>
      </c>
      <c r="B18" s="157"/>
      <c r="C18" s="162">
        <f>-'[1]TB - Rounded'!J285</f>
        <v>50</v>
      </c>
      <c r="D18" s="155"/>
    </row>
    <row r="19" spans="1:5" s="11" customFormat="1" ht="15" customHeight="1" x14ac:dyDescent="0.25">
      <c r="A19" s="156" t="s">
        <v>120</v>
      </c>
      <c r="B19" s="157"/>
      <c r="C19" s="164">
        <f>C17-C18</f>
        <v>1860109</v>
      </c>
      <c r="D19" s="155"/>
      <c r="E19" s="76"/>
    </row>
    <row r="20" spans="1:5" s="11" customFormat="1" ht="15" customHeight="1" x14ac:dyDescent="0.2">
      <c r="A20" s="158" t="s">
        <v>121</v>
      </c>
      <c r="B20" s="159">
        <f>'Losses Incurred YTD-10'!F18+'Losses Incurred YTD-10'!F24</f>
        <v>1126670</v>
      </c>
      <c r="C20" s="160" t="s">
        <v>65</v>
      </c>
      <c r="D20" s="155"/>
      <c r="E20" s="76"/>
    </row>
    <row r="21" spans="1:5" s="11" customFormat="1" ht="15" customHeight="1" x14ac:dyDescent="0.2">
      <c r="A21" s="158" t="s">
        <v>122</v>
      </c>
      <c r="B21" s="161">
        <f>'Losses Incurred YTD-10'!F31</f>
        <v>821395</v>
      </c>
      <c r="C21" s="160"/>
      <c r="D21" s="155"/>
      <c r="E21" s="76"/>
    </row>
    <row r="22" spans="1:5" s="11" customFormat="1" ht="15" customHeight="1" x14ac:dyDescent="0.2">
      <c r="A22" s="158" t="s">
        <v>123</v>
      </c>
      <c r="B22" s="166"/>
      <c r="C22" s="167">
        <f>B20-B21</f>
        <v>305275</v>
      </c>
      <c r="D22" s="155"/>
      <c r="E22" s="76"/>
    </row>
    <row r="23" spans="1:5" s="11" customFormat="1" ht="15" customHeight="1" x14ac:dyDescent="0.25">
      <c r="A23" s="156" t="s">
        <v>124</v>
      </c>
      <c r="B23" s="157"/>
      <c r="C23" s="160"/>
      <c r="D23" s="168">
        <f>C19+C22</f>
        <v>2165384</v>
      </c>
      <c r="E23" s="160"/>
    </row>
    <row r="24" spans="1:5" s="11" customFormat="1" ht="15" customHeight="1" x14ac:dyDescent="0.25">
      <c r="A24" s="158" t="s">
        <v>125</v>
      </c>
      <c r="B24" s="157"/>
      <c r="C24" s="164">
        <f>'[1]Loss Expenses Paid YTD-16'!C36</f>
        <v>117905</v>
      </c>
      <c r="D24" s="155"/>
      <c r="E24" s="169"/>
    </row>
    <row r="25" spans="1:5" s="11" customFormat="1" ht="15" customHeight="1" x14ac:dyDescent="0.25">
      <c r="A25" s="158" t="s">
        <v>126</v>
      </c>
      <c r="B25" s="157"/>
      <c r="C25" s="162">
        <f>'[1]Loss Expenses Paid YTD-16'!I36</f>
        <v>216172</v>
      </c>
      <c r="D25" s="155"/>
      <c r="E25" s="169"/>
    </row>
    <row r="26" spans="1:5" s="11" customFormat="1" ht="15" customHeight="1" x14ac:dyDescent="0.25">
      <c r="A26" s="156" t="s">
        <v>127</v>
      </c>
      <c r="B26" s="157"/>
      <c r="C26" s="164">
        <f>C24+C25</f>
        <v>334077</v>
      </c>
      <c r="D26" s="155"/>
      <c r="E26" s="160"/>
    </row>
    <row r="27" spans="1:5" s="11" customFormat="1" ht="15" customHeight="1" x14ac:dyDescent="0.25">
      <c r="A27" s="158" t="s">
        <v>128</v>
      </c>
      <c r="B27" s="159">
        <f>'Loss Expenses YTD-12'!F18</f>
        <v>279035</v>
      </c>
      <c r="C27" s="160"/>
      <c r="D27" s="155"/>
      <c r="E27" s="169"/>
    </row>
    <row r="28" spans="1:5" s="11" customFormat="1" ht="15" customHeight="1" x14ac:dyDescent="0.2">
      <c r="A28" s="158" t="s">
        <v>129</v>
      </c>
      <c r="B28" s="161">
        <f>'Loss Expenses YTD-12'!F24</f>
        <v>256062</v>
      </c>
      <c r="C28" s="160"/>
      <c r="D28" s="155"/>
      <c r="E28" s="160"/>
    </row>
    <row r="29" spans="1:5" s="11" customFormat="1" ht="15" customHeight="1" x14ac:dyDescent="0.25">
      <c r="A29" s="158" t="s">
        <v>130</v>
      </c>
      <c r="B29" s="157"/>
      <c r="C29" s="167">
        <f>B27-B28</f>
        <v>22973</v>
      </c>
      <c r="D29" s="155"/>
      <c r="E29" s="169"/>
    </row>
    <row r="30" spans="1:5" s="11" customFormat="1" ht="15" customHeight="1" x14ac:dyDescent="0.25">
      <c r="A30" s="156" t="s">
        <v>131</v>
      </c>
      <c r="B30" s="157"/>
      <c r="C30" s="160"/>
      <c r="D30" s="170">
        <f>C26+C29</f>
        <v>357050</v>
      </c>
      <c r="E30" s="160"/>
    </row>
    <row r="31" spans="1:5" s="11" customFormat="1" ht="15" customHeight="1" x14ac:dyDescent="0.25">
      <c r="A31" s="156" t="s">
        <v>132</v>
      </c>
      <c r="B31" s="157"/>
      <c r="C31" s="160"/>
      <c r="D31" s="171">
        <f>D23+D30</f>
        <v>2522434</v>
      </c>
      <c r="E31" s="160"/>
    </row>
    <row r="32" spans="1:5" s="11" customFormat="1" ht="15" customHeight="1" x14ac:dyDescent="0.25">
      <c r="A32" s="158" t="s">
        <v>133</v>
      </c>
      <c r="B32" s="157"/>
      <c r="C32" s="164">
        <f>10500+10500+7433-1651+2327+7433</f>
        <v>36542</v>
      </c>
      <c r="D32" s="155"/>
      <c r="E32" s="169"/>
    </row>
    <row r="33" spans="1:6" s="11" customFormat="1" ht="15" customHeight="1" x14ac:dyDescent="0.2">
      <c r="A33" s="158" t="s">
        <v>134</v>
      </c>
      <c r="B33" s="159">
        <f>-'[1]TB - Rounded'!J132</f>
        <v>97728</v>
      </c>
      <c r="C33" s="160"/>
      <c r="D33" s="155"/>
      <c r="E33" s="76"/>
    </row>
    <row r="34" spans="1:6" s="11" customFormat="1" ht="15" customHeight="1" x14ac:dyDescent="0.2">
      <c r="A34" s="158" t="s">
        <v>135</v>
      </c>
      <c r="B34" s="161">
        <v>118598</v>
      </c>
      <c r="C34" s="160"/>
      <c r="D34" s="155"/>
      <c r="E34" s="76"/>
    </row>
    <row r="35" spans="1:6" s="11" customFormat="1" ht="15" customHeight="1" x14ac:dyDescent="0.2">
      <c r="A35" s="158" t="s">
        <v>136</v>
      </c>
      <c r="B35" s="157"/>
      <c r="C35" s="167">
        <f>B33-B34</f>
        <v>-20870</v>
      </c>
      <c r="D35" s="155"/>
      <c r="E35" s="76"/>
    </row>
    <row r="36" spans="1:6" s="11" customFormat="1" ht="15" customHeight="1" x14ac:dyDescent="0.25">
      <c r="A36" s="156" t="s">
        <v>137</v>
      </c>
      <c r="B36" s="157"/>
      <c r="C36" s="160" t="s">
        <v>65</v>
      </c>
      <c r="D36" s="186">
        <f>C32+C35</f>
        <v>15672</v>
      </c>
      <c r="E36" s="76"/>
    </row>
    <row r="37" spans="1:6" s="11" customFormat="1" ht="15" customHeight="1" x14ac:dyDescent="0.2">
      <c r="A37" s="158" t="s">
        <v>138</v>
      </c>
      <c r="B37" s="157"/>
      <c r="C37" s="164">
        <f>'[1]TB - Rounded'!J391</f>
        <v>211701</v>
      </c>
      <c r="D37" s="155"/>
      <c r="E37" s="76"/>
    </row>
    <row r="38" spans="1:6" s="11" customFormat="1" ht="15" customHeight="1" x14ac:dyDescent="0.25">
      <c r="A38" s="158" t="s">
        <v>139</v>
      </c>
      <c r="B38" s="157"/>
      <c r="C38" s="164">
        <f>'[1]TB - Rounded'!J401</f>
        <v>45585</v>
      </c>
      <c r="D38" s="155"/>
      <c r="E38" s="172"/>
    </row>
    <row r="39" spans="1:6" s="11" customFormat="1" ht="15" customHeight="1" x14ac:dyDescent="0.25">
      <c r="A39" s="158" t="s">
        <v>140</v>
      </c>
      <c r="B39" s="157"/>
      <c r="C39" s="162">
        <f>'[1]TB - Rounded'!J613-C43+1</f>
        <v>1421542</v>
      </c>
      <c r="D39" s="155"/>
      <c r="E39" s="172"/>
      <c r="F39" s="76"/>
    </row>
    <row r="40" spans="1:6" s="11" customFormat="1" ht="15" customHeight="1" x14ac:dyDescent="0.25">
      <c r="A40" s="156" t="s">
        <v>141</v>
      </c>
      <c r="B40" s="157"/>
      <c r="C40" s="164">
        <f>SUM(C37:C39)</f>
        <v>1678828</v>
      </c>
      <c r="D40" s="155"/>
      <c r="E40" s="172"/>
      <c r="F40" s="76"/>
    </row>
    <row r="41" spans="1:6" s="11" customFormat="1" ht="15" customHeight="1" x14ac:dyDescent="0.25">
      <c r="A41" s="158" t="s">
        <v>134</v>
      </c>
      <c r="B41" s="159">
        <f>-'[1]TB - Rounded'!J149</f>
        <v>109722</v>
      </c>
      <c r="C41" s="160"/>
      <c r="D41" s="155"/>
      <c r="E41" s="172"/>
    </row>
    <row r="42" spans="1:6" s="11" customFormat="1" ht="15" customHeight="1" x14ac:dyDescent="0.2">
      <c r="A42" s="158" t="s">
        <v>135</v>
      </c>
      <c r="B42" s="161">
        <v>132973</v>
      </c>
      <c r="C42" s="160" t="s">
        <v>65</v>
      </c>
      <c r="D42" s="155"/>
      <c r="E42" s="76"/>
    </row>
    <row r="43" spans="1:6" s="11" customFormat="1" ht="15" customHeight="1" x14ac:dyDescent="0.2">
      <c r="A43" s="158" t="s">
        <v>142</v>
      </c>
      <c r="B43" s="157"/>
      <c r="C43" s="167">
        <f>+B41-B42</f>
        <v>-23251</v>
      </c>
      <c r="D43" s="155"/>
      <c r="E43" s="76"/>
    </row>
    <row r="44" spans="1:6" s="11" customFormat="1" ht="15" customHeight="1" x14ac:dyDescent="0.25">
      <c r="A44" s="156" t="s">
        <v>143</v>
      </c>
      <c r="B44" s="157"/>
      <c r="C44" s="160"/>
      <c r="D44" s="170">
        <f>SUM(C40:C43)</f>
        <v>1655577</v>
      </c>
      <c r="E44" s="76"/>
      <c r="F44" s="76"/>
    </row>
    <row r="45" spans="1:6" s="11" customFormat="1" ht="15" customHeight="1" x14ac:dyDescent="0.25">
      <c r="A45" s="156" t="s">
        <v>144</v>
      </c>
      <c r="B45" s="157"/>
      <c r="C45" s="160"/>
      <c r="D45" s="170">
        <f>SUM(D36:D44)</f>
        <v>1671249</v>
      </c>
      <c r="E45" s="76"/>
      <c r="F45" s="173"/>
    </row>
    <row r="46" spans="1:6" s="11" customFormat="1" ht="15" customHeight="1" x14ac:dyDescent="0.25">
      <c r="A46" s="156" t="s">
        <v>145</v>
      </c>
      <c r="B46" s="157"/>
      <c r="C46" s="160"/>
      <c r="D46" s="174">
        <f>+D31+D45</f>
        <v>4193683</v>
      </c>
      <c r="E46" s="76"/>
      <c r="F46" s="173"/>
    </row>
    <row r="47" spans="1:6" s="11" customFormat="1" ht="15" customHeight="1" x14ac:dyDescent="0.25">
      <c r="A47" s="156" t="s">
        <v>146</v>
      </c>
      <c r="B47" s="157"/>
      <c r="C47" s="160"/>
      <c r="D47" s="171">
        <f>D16-D31-D45</f>
        <v>-1455341</v>
      </c>
      <c r="E47" s="175"/>
      <c r="F47" s="76"/>
    </row>
    <row r="48" spans="1:6" s="11" customFormat="1" ht="15" customHeight="1" x14ac:dyDescent="0.2">
      <c r="A48" s="158" t="s">
        <v>147</v>
      </c>
      <c r="B48" s="157"/>
      <c r="C48" s="164">
        <f>-'[1]TB - Rounded'!J257-C51</f>
        <v>27980</v>
      </c>
      <c r="D48" s="155"/>
    </row>
    <row r="49" spans="1:6" s="11" customFormat="1" ht="15" customHeight="1" x14ac:dyDescent="0.2">
      <c r="A49" s="158" t="s">
        <v>148</v>
      </c>
      <c r="B49" s="159">
        <f>'[1]TB - Rounded'!J38</f>
        <v>15200</v>
      </c>
      <c r="C49" s="160"/>
      <c r="D49" s="155"/>
      <c r="E49" s="76"/>
    </row>
    <row r="50" spans="1:6" s="11" customFormat="1" ht="15" customHeight="1" x14ac:dyDescent="0.2">
      <c r="A50" s="158" t="s">
        <v>149</v>
      </c>
      <c r="B50" s="161">
        <v>12449</v>
      </c>
      <c r="C50" s="160"/>
      <c r="D50" s="155"/>
      <c r="E50" s="76"/>
    </row>
    <row r="51" spans="1:6" s="11" customFormat="1" ht="15" customHeight="1" x14ac:dyDescent="0.2">
      <c r="A51" s="158" t="s">
        <v>150</v>
      </c>
      <c r="B51" s="157"/>
      <c r="C51" s="167">
        <f>B49-B50</f>
        <v>2751</v>
      </c>
      <c r="D51" s="155"/>
      <c r="E51" s="76"/>
    </row>
    <row r="52" spans="1:6" s="11" customFormat="1" ht="15" customHeight="1" x14ac:dyDescent="0.25">
      <c r="A52" s="156" t="s">
        <v>151</v>
      </c>
      <c r="B52" s="157"/>
      <c r="C52" s="160"/>
      <c r="D52" s="170">
        <f>C48+C51</f>
        <v>30731</v>
      </c>
      <c r="E52" s="76"/>
    </row>
    <row r="53" spans="1:6" s="11" customFormat="1" ht="15" customHeight="1" x14ac:dyDescent="0.2">
      <c r="A53" s="158" t="s">
        <v>152</v>
      </c>
      <c r="B53" s="157"/>
      <c r="C53" s="160"/>
      <c r="D53" s="176">
        <f>-'[1]TB - Rounded'!J264</f>
        <v>-8919</v>
      </c>
      <c r="E53" s="76"/>
    </row>
    <row r="54" spans="1:6" s="11" customFormat="1" ht="15" customHeight="1" x14ac:dyDescent="0.25">
      <c r="A54" s="156" t="s">
        <v>153</v>
      </c>
      <c r="B54" s="157"/>
      <c r="C54" s="160"/>
      <c r="D54" s="170">
        <f>SUM(D52:D53)</f>
        <v>21812</v>
      </c>
      <c r="E54" s="76"/>
    </row>
    <row r="55" spans="1:6" s="11" customFormat="1" ht="15" customHeight="1" x14ac:dyDescent="0.2">
      <c r="A55" s="177" t="s">
        <v>154</v>
      </c>
      <c r="B55" s="157"/>
      <c r="C55" s="160"/>
      <c r="D55" s="170">
        <f>-'[1]TB - Rounded'!J267</f>
        <v>4530</v>
      </c>
      <c r="E55" s="76"/>
    </row>
    <row r="56" spans="1:6" s="11" customFormat="1" ht="15" customHeight="1" x14ac:dyDescent="0.25">
      <c r="A56" s="178" t="s">
        <v>155</v>
      </c>
      <c r="B56" s="179"/>
      <c r="C56" s="180"/>
      <c r="D56" s="174">
        <f>D47+D54+D55</f>
        <v>-1428999</v>
      </c>
      <c r="E56" s="175"/>
      <c r="F56" s="38"/>
    </row>
    <row r="57" spans="1:6" s="11" customFormat="1" ht="15" customHeight="1" x14ac:dyDescent="0.2">
      <c r="A57" s="100"/>
      <c r="B57" s="160"/>
      <c r="C57" s="160"/>
      <c r="D57" s="160"/>
      <c r="E57" s="160"/>
    </row>
    <row r="58" spans="1:6" s="11" customFormat="1" ht="15" customHeight="1" x14ac:dyDescent="0.2">
      <c r="A58" s="130"/>
      <c r="B58" s="160"/>
      <c r="C58" s="160"/>
      <c r="D58" s="160"/>
      <c r="E58" s="160"/>
    </row>
    <row r="59" spans="1:6" s="11" customFormat="1" ht="15" customHeight="1" x14ac:dyDescent="0.2">
      <c r="A59" s="100"/>
      <c r="B59" s="160"/>
      <c r="C59" s="160"/>
      <c r="D59" s="160"/>
      <c r="E59" s="76"/>
    </row>
    <row r="60" spans="1:6" s="11" customFormat="1" ht="15" customHeight="1" x14ac:dyDescent="0.2">
      <c r="A60" s="100"/>
      <c r="B60" s="160"/>
      <c r="C60" s="160"/>
      <c r="D60" s="160"/>
      <c r="E60" s="76"/>
    </row>
    <row r="61" spans="1:6" s="11" customFormat="1" ht="15" customHeight="1" x14ac:dyDescent="0.2">
      <c r="A61" s="100"/>
      <c r="B61" s="160"/>
      <c r="C61" s="160"/>
      <c r="D61" s="160"/>
      <c r="E61" s="76"/>
    </row>
    <row r="62" spans="1:6" s="11" customFormat="1" ht="15" customHeight="1" x14ac:dyDescent="0.2">
      <c r="A62" s="100"/>
      <c r="B62" s="160"/>
      <c r="C62" s="160"/>
      <c r="D62" s="160"/>
      <c r="E62" s="76"/>
    </row>
    <row r="63" spans="1:6" s="11" customFormat="1" ht="15" customHeight="1" x14ac:dyDescent="0.2">
      <c r="A63" s="100"/>
      <c r="B63" s="160"/>
      <c r="C63" s="160"/>
      <c r="D63" s="160"/>
      <c r="E63" s="76"/>
    </row>
    <row r="64" spans="1:6" s="11" customFormat="1" ht="15" customHeight="1" x14ac:dyDescent="0.2">
      <c r="A64" s="100"/>
      <c r="B64" s="182"/>
      <c r="C64" s="160"/>
      <c r="D64" s="160"/>
      <c r="E64" s="76"/>
    </row>
    <row r="65" spans="1:5" s="11" customFormat="1" ht="15" customHeight="1" x14ac:dyDescent="0.2">
      <c r="A65" s="100"/>
      <c r="B65" s="182"/>
      <c r="C65" s="160"/>
      <c r="D65" s="160"/>
      <c r="E65" s="76"/>
    </row>
    <row r="66" spans="1:5" s="11" customFormat="1" ht="15" customHeight="1" x14ac:dyDescent="0.2">
      <c r="A66" s="100"/>
      <c r="B66" s="182"/>
      <c r="C66" s="160"/>
      <c r="D66" s="160"/>
      <c r="E66" s="76"/>
    </row>
    <row r="67" spans="1:5" s="11" customFormat="1" ht="15" customHeight="1" x14ac:dyDescent="0.25">
      <c r="A67" s="100"/>
      <c r="B67" s="182"/>
      <c r="C67" s="169"/>
      <c r="D67" s="160"/>
      <c r="E67" s="76"/>
    </row>
    <row r="68" spans="1:5" s="11" customFormat="1" ht="15" customHeight="1" x14ac:dyDescent="0.2">
      <c r="A68" s="100"/>
      <c r="B68" s="182"/>
      <c r="C68" s="160"/>
      <c r="D68" s="160"/>
      <c r="E68" s="76"/>
    </row>
    <row r="69" spans="1:5" s="11" customFormat="1" ht="15" customHeight="1" x14ac:dyDescent="0.2">
      <c r="B69" s="182"/>
      <c r="C69" s="160"/>
      <c r="D69" s="160"/>
      <c r="E69" s="76"/>
    </row>
    <row r="70" spans="1:5" s="11" customFormat="1" ht="15" customHeight="1" x14ac:dyDescent="0.2">
      <c r="A70" s="100"/>
      <c r="B70" s="182"/>
      <c r="C70" s="160"/>
      <c r="D70" s="160"/>
      <c r="E70" s="76"/>
    </row>
    <row r="71" spans="1:5" s="11" customFormat="1" ht="15" customHeight="1" x14ac:dyDescent="0.2">
      <c r="A71" s="100"/>
      <c r="B71" s="182"/>
      <c r="C71" s="160"/>
      <c r="D71" s="160"/>
      <c r="E71" s="76"/>
    </row>
    <row r="72" spans="1:5" s="11" customFormat="1" ht="15" customHeight="1" x14ac:dyDescent="0.2">
      <c r="A72" s="100"/>
      <c r="B72" s="76"/>
      <c r="C72" s="160"/>
      <c r="D72" s="160"/>
      <c r="E72" s="76"/>
    </row>
    <row r="73" spans="1:5" s="11" customFormat="1" ht="15" customHeight="1" x14ac:dyDescent="0.25">
      <c r="A73" s="100"/>
      <c r="B73" s="160"/>
      <c r="C73" s="169"/>
      <c r="D73" s="160"/>
      <c r="E73" s="76"/>
    </row>
    <row r="74" spans="1:5" s="11" customFormat="1" ht="15" customHeight="1" x14ac:dyDescent="0.2">
      <c r="A74" s="100"/>
      <c r="B74" s="160"/>
      <c r="C74" s="160"/>
      <c r="D74" s="160"/>
      <c r="E74" s="76"/>
    </row>
    <row r="75" spans="1:5" s="11" customFormat="1" ht="15" customHeight="1" x14ac:dyDescent="0.2">
      <c r="A75" s="100"/>
      <c r="B75" s="160"/>
      <c r="C75" s="160"/>
      <c r="D75" s="160"/>
      <c r="E75" s="76"/>
    </row>
    <row r="76" spans="1:5" s="11" customFormat="1" ht="15" customHeight="1" x14ac:dyDescent="0.2">
      <c r="A76" s="100"/>
      <c r="B76" s="160"/>
      <c r="C76" s="160"/>
      <c r="D76" s="160"/>
      <c r="E76" s="76"/>
    </row>
    <row r="77" spans="1:5" s="11" customFormat="1" ht="15" customHeight="1" x14ac:dyDescent="0.2">
      <c r="A77" s="100"/>
      <c r="B77" s="160"/>
      <c r="C77" s="160"/>
      <c r="D77" s="160"/>
      <c r="E77" s="76"/>
    </row>
    <row r="78" spans="1:5" s="11" customFormat="1" ht="15" customHeight="1" x14ac:dyDescent="0.2">
      <c r="A78" s="100"/>
      <c r="B78" s="160"/>
      <c r="C78" s="160"/>
      <c r="D78" s="160"/>
      <c r="E78" s="76"/>
    </row>
    <row r="79" spans="1:5" s="11" customFormat="1" ht="15" customHeight="1" x14ac:dyDescent="0.2">
      <c r="A79" s="100"/>
      <c r="B79" s="160"/>
      <c r="C79" s="160"/>
      <c r="D79" s="160"/>
      <c r="E79" s="76"/>
    </row>
    <row r="80" spans="1:5" s="11" customFormat="1" ht="15" customHeight="1" x14ac:dyDescent="0.2">
      <c r="A80" s="100"/>
      <c r="B80" s="160"/>
      <c r="C80" s="160"/>
      <c r="D80" s="160"/>
      <c r="E80" s="76"/>
    </row>
    <row r="81" spans="1:5" s="11" customFormat="1" ht="15" customHeight="1" x14ac:dyDescent="0.2">
      <c r="A81" s="100"/>
      <c r="B81" s="160"/>
      <c r="C81" s="160"/>
      <c r="D81" s="160"/>
      <c r="E81" s="76"/>
    </row>
    <row r="82" spans="1:5" s="11" customFormat="1" ht="15" customHeight="1" x14ac:dyDescent="0.2">
      <c r="A82" s="100"/>
      <c r="B82" s="160"/>
      <c r="C82" s="160"/>
      <c r="D82" s="160"/>
      <c r="E82" s="76"/>
    </row>
    <row r="83" spans="1:5" s="11" customFormat="1" ht="15" customHeight="1" x14ac:dyDescent="0.2">
      <c r="A83" s="100"/>
      <c r="B83" s="160"/>
      <c r="C83" s="160"/>
      <c r="D83" s="160"/>
      <c r="E83" s="76"/>
    </row>
    <row r="84" spans="1:5" s="11" customFormat="1" ht="15" customHeight="1" x14ac:dyDescent="0.2">
      <c r="A84" s="100"/>
      <c r="B84" s="160"/>
      <c r="C84" s="160"/>
      <c r="D84" s="160"/>
      <c r="E84" s="76"/>
    </row>
    <row r="85" spans="1:5" s="11" customFormat="1" ht="15" customHeight="1" x14ac:dyDescent="0.2">
      <c r="A85" s="100"/>
      <c r="B85" s="160"/>
      <c r="C85" s="160"/>
      <c r="D85" s="160"/>
      <c r="E85" s="76"/>
    </row>
    <row r="86" spans="1:5" s="11" customFormat="1" ht="15" customHeight="1" x14ac:dyDescent="0.2">
      <c r="A86" s="100"/>
      <c r="B86" s="160"/>
      <c r="C86" s="160"/>
      <c r="D86" s="160"/>
      <c r="E86" s="76"/>
    </row>
    <row r="87" spans="1:5" s="11" customFormat="1" ht="15" customHeight="1" x14ac:dyDescent="0.2">
      <c r="A87" s="100"/>
      <c r="B87" s="160"/>
      <c r="C87" s="160"/>
      <c r="D87" s="160"/>
      <c r="E87" s="76"/>
    </row>
    <row r="88" spans="1:5" s="11" customFormat="1" ht="15" customHeight="1" x14ac:dyDescent="0.2">
      <c r="A88" s="100"/>
      <c r="B88" s="160"/>
      <c r="C88" s="160"/>
      <c r="D88" s="160"/>
      <c r="E88" s="76"/>
    </row>
    <row r="89" spans="1:5" s="11" customFormat="1" ht="15" customHeight="1" x14ac:dyDescent="0.2">
      <c r="A89" s="100"/>
      <c r="B89" s="160"/>
      <c r="C89" s="76"/>
      <c r="D89" s="76"/>
      <c r="E89" s="76"/>
    </row>
    <row r="90" spans="1:5" s="11" customFormat="1" ht="15" customHeight="1" x14ac:dyDescent="0.2">
      <c r="A90" s="100"/>
      <c r="B90" s="160"/>
      <c r="C90" s="76"/>
      <c r="D90" s="76"/>
      <c r="E90" s="76"/>
    </row>
    <row r="91" spans="1:5" s="11" customFormat="1" ht="15" customHeight="1" x14ac:dyDescent="0.2">
      <c r="A91" s="100"/>
      <c r="B91" s="160"/>
      <c r="C91" s="76"/>
      <c r="D91" s="76"/>
      <c r="E91" s="76"/>
    </row>
    <row r="92" spans="1:5" s="11" customFormat="1" ht="15" customHeight="1" x14ac:dyDescent="0.2">
      <c r="A92" s="100"/>
      <c r="B92" s="76"/>
      <c r="C92" s="76"/>
      <c r="D92" s="76"/>
      <c r="E92" s="76"/>
    </row>
    <row r="93" spans="1:5" s="11" customFormat="1" ht="15" customHeight="1" x14ac:dyDescent="0.2">
      <c r="A93" s="100"/>
      <c r="B93" s="76"/>
      <c r="C93" s="76"/>
      <c r="D93" s="76"/>
      <c r="E93" s="76"/>
    </row>
    <row r="94" spans="1:5" s="11" customFormat="1" ht="15" customHeight="1" x14ac:dyDescent="0.2">
      <c r="A94" s="100"/>
      <c r="B94" s="76"/>
      <c r="C94" s="76"/>
      <c r="D94" s="76"/>
      <c r="E94" s="76"/>
    </row>
    <row r="95" spans="1:5" s="11" customFormat="1" ht="15" customHeight="1" x14ac:dyDescent="0.2">
      <c r="A95" s="100"/>
      <c r="B95" s="76"/>
      <c r="C95" s="76"/>
      <c r="D95" s="76"/>
      <c r="E95" s="76"/>
    </row>
    <row r="96" spans="1:5" s="11" customFormat="1" ht="15" customHeight="1" x14ac:dyDescent="0.2">
      <c r="A96" s="100"/>
      <c r="B96" s="76"/>
      <c r="C96" s="76"/>
      <c r="D96" s="76"/>
      <c r="E96" s="76"/>
    </row>
    <row r="97" spans="1:5" s="11" customFormat="1" ht="15" customHeight="1" x14ac:dyDescent="0.2">
      <c r="A97" s="100"/>
      <c r="B97" s="76"/>
      <c r="C97" s="76"/>
      <c r="D97" s="76"/>
      <c r="E97" s="76"/>
    </row>
    <row r="98" spans="1:5" s="11" customFormat="1" ht="15" customHeight="1" x14ac:dyDescent="0.2">
      <c r="A98" s="100"/>
      <c r="B98" s="76"/>
      <c r="C98" s="76"/>
      <c r="D98" s="76"/>
      <c r="E98" s="76"/>
    </row>
    <row r="99" spans="1:5" s="11" customFormat="1" ht="15" customHeight="1" x14ac:dyDescent="0.2">
      <c r="A99" s="100"/>
      <c r="B99" s="76"/>
      <c r="C99" s="76"/>
      <c r="D99" s="76"/>
      <c r="E99" s="76"/>
    </row>
    <row r="100" spans="1:5" s="11" customFormat="1" ht="15" customHeight="1" x14ac:dyDescent="0.2">
      <c r="A100" s="100"/>
      <c r="B100" s="76"/>
      <c r="C100" s="76"/>
      <c r="D100" s="76"/>
      <c r="E100" s="76"/>
    </row>
    <row r="101" spans="1:5" s="11" customFormat="1" ht="15" customHeight="1" x14ac:dyDescent="0.2">
      <c r="A101" s="100"/>
      <c r="B101" s="76"/>
      <c r="C101" s="76"/>
      <c r="D101" s="76"/>
      <c r="E101" s="76"/>
    </row>
    <row r="102" spans="1:5" s="11" customFormat="1" ht="15" customHeight="1" x14ac:dyDescent="0.2">
      <c r="A102" s="100"/>
      <c r="B102" s="76"/>
      <c r="C102" s="76"/>
      <c r="D102" s="76"/>
      <c r="E102" s="76"/>
    </row>
    <row r="103" spans="1:5" s="11" customFormat="1" ht="15" customHeight="1" x14ac:dyDescent="0.2">
      <c r="A103" s="100"/>
      <c r="B103" s="76"/>
      <c r="C103" s="76"/>
      <c r="D103" s="76"/>
      <c r="E103" s="76"/>
    </row>
    <row r="104" spans="1:5" s="11" customFormat="1" ht="15" customHeight="1" x14ac:dyDescent="0.2">
      <c r="A104" s="100"/>
      <c r="B104" s="76"/>
      <c r="C104" s="76"/>
      <c r="D104" s="76"/>
      <c r="E104" s="76"/>
    </row>
    <row r="105" spans="1:5" s="11" customFormat="1" ht="15" customHeight="1" x14ac:dyDescent="0.2">
      <c r="A105" s="100"/>
      <c r="B105" s="76"/>
      <c r="C105" s="76"/>
      <c r="D105" s="76"/>
      <c r="E105" s="76"/>
    </row>
    <row r="106" spans="1:5" s="11" customFormat="1" ht="15" customHeight="1" x14ac:dyDescent="0.2">
      <c r="A106" s="100"/>
      <c r="B106" s="76"/>
      <c r="C106" s="76"/>
      <c r="D106" s="76"/>
      <c r="E106" s="76"/>
    </row>
    <row r="107" spans="1:5" s="11" customFormat="1" ht="15" customHeight="1" x14ac:dyDescent="0.2">
      <c r="A107" s="100"/>
      <c r="B107" s="76"/>
      <c r="C107" s="76"/>
      <c r="D107" s="76"/>
      <c r="E107" s="76"/>
    </row>
    <row r="108" spans="1:5" s="11" customFormat="1" ht="15" customHeight="1" x14ac:dyDescent="0.2">
      <c r="A108" s="100"/>
      <c r="B108" s="76"/>
      <c r="C108" s="76"/>
      <c r="D108" s="76"/>
      <c r="E108" s="76"/>
    </row>
    <row r="109" spans="1:5" s="11" customFormat="1" ht="15" customHeight="1" x14ac:dyDescent="0.2">
      <c r="A109" s="100"/>
      <c r="B109" s="76"/>
      <c r="C109" s="76"/>
      <c r="D109" s="76"/>
      <c r="E109" s="76"/>
    </row>
    <row r="110" spans="1:5" s="11" customFormat="1" ht="15" customHeight="1" x14ac:dyDescent="0.2">
      <c r="A110" s="100"/>
      <c r="B110" s="76"/>
      <c r="C110" s="76"/>
      <c r="D110" s="76"/>
      <c r="E110" s="76"/>
    </row>
    <row r="111" spans="1:5" s="11" customFormat="1" ht="15" customHeight="1" x14ac:dyDescent="0.2">
      <c r="A111" s="100"/>
      <c r="B111" s="76"/>
      <c r="C111" s="76"/>
      <c r="D111" s="76"/>
      <c r="E111" s="76"/>
    </row>
    <row r="112" spans="1:5" s="11" customFormat="1" ht="15" customHeight="1" x14ac:dyDescent="0.2">
      <c r="A112" s="100"/>
      <c r="B112" s="76"/>
      <c r="C112" s="76"/>
      <c r="D112" s="76"/>
      <c r="E112" s="76"/>
    </row>
    <row r="113" spans="1:5" s="11" customFormat="1" ht="15" customHeight="1" x14ac:dyDescent="0.2">
      <c r="A113" s="100"/>
      <c r="B113" s="76"/>
      <c r="C113" s="76"/>
      <c r="D113" s="76"/>
      <c r="E113" s="76"/>
    </row>
    <row r="114" spans="1:5" s="11" customFormat="1" ht="15" customHeight="1" x14ac:dyDescent="0.2">
      <c r="A114" s="100"/>
      <c r="B114" s="76"/>
      <c r="C114" s="76"/>
      <c r="D114" s="76"/>
      <c r="E114" s="76"/>
    </row>
    <row r="115" spans="1:5" s="11" customFormat="1" ht="15" customHeight="1" x14ac:dyDescent="0.2">
      <c r="A115" s="100"/>
      <c r="B115" s="76"/>
      <c r="C115" s="76"/>
      <c r="D115" s="76"/>
      <c r="E115" s="76"/>
    </row>
    <row r="116" spans="1:5" s="11" customFormat="1" ht="15" customHeight="1" x14ac:dyDescent="0.2">
      <c r="A116" s="100"/>
      <c r="B116" s="76"/>
      <c r="C116" s="76"/>
      <c r="D116" s="76"/>
      <c r="E116" s="76"/>
    </row>
    <row r="117" spans="1:5" s="11" customFormat="1" ht="15" customHeight="1" x14ac:dyDescent="0.2">
      <c r="A117" s="100"/>
      <c r="B117" s="76"/>
      <c r="C117" s="76"/>
      <c r="D117" s="76"/>
      <c r="E117" s="76"/>
    </row>
    <row r="118" spans="1:5" s="11" customFormat="1" ht="15" customHeight="1" x14ac:dyDescent="0.2">
      <c r="A118" s="100"/>
      <c r="B118" s="76"/>
      <c r="C118" s="76"/>
      <c r="D118" s="76"/>
      <c r="E118" s="76"/>
    </row>
    <row r="119" spans="1:5" s="11" customFormat="1" ht="15" customHeight="1" x14ac:dyDescent="0.2">
      <c r="A119" s="100"/>
      <c r="B119" s="76"/>
      <c r="C119" s="76"/>
      <c r="D119" s="76"/>
      <c r="E119" s="76"/>
    </row>
    <row r="120" spans="1:5" s="11" customFormat="1" ht="15" customHeight="1" x14ac:dyDescent="0.2">
      <c r="A120" s="100"/>
      <c r="B120" s="76"/>
      <c r="C120" s="76"/>
      <c r="D120" s="76"/>
      <c r="E120" s="76"/>
    </row>
    <row r="121" spans="1:5" s="11" customFormat="1" ht="15" customHeight="1" x14ac:dyDescent="0.2">
      <c r="A121" s="183"/>
      <c r="B121" s="76"/>
      <c r="C121" s="76"/>
      <c r="D121" s="76"/>
      <c r="E121" s="76"/>
    </row>
    <row r="122" spans="1:5" s="11" customFormat="1" ht="15" customHeight="1" x14ac:dyDescent="0.2">
      <c r="A122" s="183"/>
      <c r="B122" s="76"/>
      <c r="C122" s="76"/>
      <c r="D122" s="76"/>
      <c r="E122" s="76"/>
    </row>
    <row r="123" spans="1:5" s="11" customFormat="1" ht="15" customHeight="1" x14ac:dyDescent="0.2">
      <c r="A123" s="183"/>
      <c r="B123" s="76"/>
      <c r="C123" s="76"/>
      <c r="D123" s="76"/>
      <c r="E123" s="76"/>
    </row>
    <row r="124" spans="1:5" s="11" customFormat="1" ht="15" customHeight="1" x14ac:dyDescent="0.2">
      <c r="A124" s="183"/>
      <c r="B124" s="76"/>
      <c r="C124" s="76"/>
      <c r="D124" s="76"/>
      <c r="E124" s="76"/>
    </row>
    <row r="125" spans="1:5" s="11" customFormat="1" ht="15" customHeight="1" x14ac:dyDescent="0.2">
      <c r="A125" s="183"/>
      <c r="B125" s="76"/>
      <c r="C125" s="76"/>
      <c r="D125" s="76"/>
      <c r="E125" s="76"/>
    </row>
    <row r="126" spans="1:5" s="11" customFormat="1" ht="15" customHeight="1" x14ac:dyDescent="0.2">
      <c r="A126" s="183"/>
      <c r="B126" s="76"/>
      <c r="C126" s="76"/>
      <c r="D126" s="76"/>
      <c r="E126" s="76"/>
    </row>
    <row r="127" spans="1:5" s="11" customFormat="1" ht="15" customHeight="1" x14ac:dyDescent="0.2">
      <c r="A127" s="183"/>
      <c r="B127" s="76"/>
      <c r="C127" s="76"/>
      <c r="D127" s="76"/>
      <c r="E127" s="76"/>
    </row>
    <row r="128" spans="1:5" ht="15" customHeight="1" x14ac:dyDescent="0.2">
      <c r="A128" s="184"/>
    </row>
    <row r="129" spans="1:1" s="50" customFormat="1" ht="15" customHeight="1" x14ac:dyDescent="0.2">
      <c r="A129" s="184"/>
    </row>
    <row r="130" spans="1:1" s="50" customFormat="1" ht="15" customHeight="1" x14ac:dyDescent="0.2">
      <c r="A130" s="184"/>
    </row>
    <row r="131" spans="1:1" s="50" customFormat="1" ht="15" customHeight="1" x14ac:dyDescent="0.2">
      <c r="A131" s="184"/>
    </row>
    <row r="132" spans="1:1" s="50" customFormat="1" ht="15" customHeight="1" x14ac:dyDescent="0.2">
      <c r="A132" s="184"/>
    </row>
    <row r="133" spans="1:1" s="50" customFormat="1" ht="15" customHeight="1" x14ac:dyDescent="0.2">
      <c r="A133" s="184"/>
    </row>
    <row r="134" spans="1:1" s="50" customFormat="1" ht="15" customHeight="1" x14ac:dyDescent="0.2">
      <c r="A134" s="184"/>
    </row>
    <row r="135" spans="1:1" s="50" customFormat="1" ht="15" customHeight="1" x14ac:dyDescent="0.2">
      <c r="A135" s="184"/>
    </row>
    <row r="136" spans="1:1" s="50" customFormat="1" ht="15" customHeight="1" x14ac:dyDescent="0.2">
      <c r="A136" s="184"/>
    </row>
    <row r="137" spans="1:1" s="50" customFormat="1" ht="15" customHeight="1" x14ac:dyDescent="0.2">
      <c r="A137" s="184"/>
    </row>
    <row r="138" spans="1:1" s="50" customFormat="1" ht="15" customHeight="1" x14ac:dyDescent="0.2">
      <c r="A138" s="184"/>
    </row>
    <row r="139" spans="1:1" s="50" customFormat="1" ht="15" customHeight="1" x14ac:dyDescent="0.2">
      <c r="A139" s="184"/>
    </row>
    <row r="140" spans="1:1" s="50" customFormat="1" ht="15" customHeight="1" x14ac:dyDescent="0.2">
      <c r="A140" s="184"/>
    </row>
    <row r="141" spans="1:1" s="50" customFormat="1" ht="15" customHeight="1" x14ac:dyDescent="0.2">
      <c r="A141" s="184"/>
    </row>
    <row r="142" spans="1:1" s="50" customFormat="1" ht="15" customHeight="1" x14ac:dyDescent="0.2">
      <c r="A142" s="184"/>
    </row>
    <row r="143" spans="1:1" s="50" customFormat="1" ht="15" customHeight="1" x14ac:dyDescent="0.2">
      <c r="A143" s="184"/>
    </row>
    <row r="144" spans="1:1" s="50" customFormat="1" ht="15" customHeight="1" x14ac:dyDescent="0.2">
      <c r="A144" s="184"/>
    </row>
    <row r="145" spans="1:1" s="50" customFormat="1" ht="15" customHeight="1" x14ac:dyDescent="0.2">
      <c r="A145" s="184"/>
    </row>
    <row r="146" spans="1:1" s="50" customFormat="1" ht="15" customHeight="1" x14ac:dyDescent="0.2">
      <c r="A146" s="184"/>
    </row>
    <row r="147" spans="1:1" s="50" customFormat="1" ht="15" customHeight="1" x14ac:dyDescent="0.2">
      <c r="A147" s="184"/>
    </row>
    <row r="148" spans="1:1" s="50" customFormat="1" ht="15" customHeight="1" x14ac:dyDescent="0.2">
      <c r="A148" s="184"/>
    </row>
    <row r="149" spans="1:1" s="50" customFormat="1" ht="15" customHeight="1" x14ac:dyDescent="0.2">
      <c r="A149" s="184"/>
    </row>
    <row r="150" spans="1:1" s="50" customFormat="1" ht="15" customHeight="1" x14ac:dyDescent="0.2">
      <c r="A150" s="184"/>
    </row>
    <row r="151" spans="1:1" s="50" customFormat="1" ht="15" customHeight="1" x14ac:dyDescent="0.2">
      <c r="A151" s="184"/>
    </row>
    <row r="152" spans="1:1" s="50" customFormat="1" ht="15" customHeight="1" x14ac:dyDescent="0.2">
      <c r="A152" s="184"/>
    </row>
    <row r="153" spans="1:1" s="50" customFormat="1" ht="15" customHeight="1" x14ac:dyDescent="0.2">
      <c r="A153" s="184"/>
    </row>
    <row r="154" spans="1:1" s="50" customFormat="1" ht="15" customHeight="1" x14ac:dyDescent="0.2">
      <c r="A154" s="184"/>
    </row>
    <row r="155" spans="1:1" s="50" customFormat="1" ht="15" customHeight="1" x14ac:dyDescent="0.2">
      <c r="A155" s="184"/>
    </row>
    <row r="156" spans="1:1" s="50" customFormat="1" ht="15" customHeight="1" x14ac:dyDescent="0.2">
      <c r="A156" s="184"/>
    </row>
    <row r="157" spans="1:1" s="50" customFormat="1" ht="15" customHeight="1" x14ac:dyDescent="0.2">
      <c r="A157" s="184"/>
    </row>
    <row r="158" spans="1:1" s="50" customFormat="1" ht="15" customHeight="1" x14ac:dyDescent="0.2">
      <c r="A158" s="184"/>
    </row>
    <row r="159" spans="1:1" s="50" customFormat="1" ht="15" customHeight="1" x14ac:dyDescent="0.2">
      <c r="A159" s="184"/>
    </row>
    <row r="160" spans="1:1" s="50" customFormat="1" ht="15" customHeight="1" x14ac:dyDescent="0.2">
      <c r="A160" s="184"/>
    </row>
    <row r="161" spans="1:1" s="50" customFormat="1" ht="15" customHeight="1" x14ac:dyDescent="0.2">
      <c r="A161" s="184"/>
    </row>
  </sheetData>
  <mergeCells count="5">
    <mergeCell ref="A1:D1"/>
    <mergeCell ref="A2:D2"/>
    <mergeCell ref="A3:D3"/>
    <mergeCell ref="A4:D4"/>
    <mergeCell ref="A5:D5"/>
  </mergeCells>
  <printOptions horizontalCentered="1"/>
  <pageMargins left="0.25" right="0.25" top="0.5" bottom="0.5" header="0.25" footer="0.25"/>
  <pageSetup scale="75" orientation="portrait" r:id="rId1"/>
  <headerFooter alignWithMargins="0">
    <oddFooter xml:space="preserve">&amp;CPage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DC7A-E9E5-487E-ACD8-A5FADEC051FF}">
  <dimension ref="A1:F38"/>
  <sheetViews>
    <sheetView workbookViewId="0"/>
  </sheetViews>
  <sheetFormatPr defaultColWidth="15.7109375" defaultRowHeight="15" customHeight="1" x14ac:dyDescent="0.25"/>
  <cols>
    <col min="1" max="1" width="50.7109375" style="87" customWidth="1"/>
    <col min="2" max="6" width="18.7109375" style="226" customWidth="1"/>
    <col min="7" max="16384" width="15.7109375" style="87"/>
  </cols>
  <sheetData>
    <row r="1" spans="1:6" s="190" customFormat="1" ht="30" customHeight="1" x14ac:dyDescent="0.35">
      <c r="A1" s="187" t="s">
        <v>0</v>
      </c>
      <c r="B1" s="188"/>
      <c r="C1" s="188"/>
      <c r="D1" s="188"/>
      <c r="E1" s="188"/>
      <c r="F1" s="189"/>
    </row>
    <row r="2" spans="1:6" s="194" customFormat="1" ht="15" customHeight="1" x14ac:dyDescent="0.3">
      <c r="A2" s="191"/>
      <c r="B2" s="192"/>
      <c r="C2" s="192"/>
      <c r="D2" s="192"/>
      <c r="E2" s="192"/>
      <c r="F2" s="193"/>
    </row>
    <row r="3" spans="1:6" ht="15" customHeight="1" x14ac:dyDescent="0.25">
      <c r="A3" s="51" t="s">
        <v>157</v>
      </c>
      <c r="B3" s="195"/>
      <c r="C3" s="195"/>
      <c r="D3" s="195"/>
      <c r="E3" s="195"/>
      <c r="F3" s="196"/>
    </row>
    <row r="4" spans="1:6" ht="15" customHeight="1" x14ac:dyDescent="0.25">
      <c r="A4" s="51" t="s">
        <v>110</v>
      </c>
      <c r="B4" s="195"/>
      <c r="C4" s="195"/>
      <c r="D4" s="195"/>
      <c r="E4" s="195"/>
      <c r="F4" s="196"/>
    </row>
    <row r="5" spans="1:6" s="11" customFormat="1" ht="15" customHeight="1" x14ac:dyDescent="0.25">
      <c r="A5" s="197"/>
      <c r="B5" s="198"/>
      <c r="C5" s="198"/>
      <c r="D5" s="198"/>
      <c r="E5" s="198"/>
      <c r="F5" s="198"/>
    </row>
    <row r="6" spans="1:6" s="11" customFormat="1" ht="30" customHeight="1" x14ac:dyDescent="0.25">
      <c r="B6" s="199" t="s">
        <v>70</v>
      </c>
      <c r="C6" s="199" t="s">
        <v>71</v>
      </c>
      <c r="D6" s="199" t="s">
        <v>72</v>
      </c>
      <c r="E6" s="199" t="s">
        <v>73</v>
      </c>
      <c r="F6" s="200" t="s">
        <v>74</v>
      </c>
    </row>
    <row r="7" spans="1:6" s="96" customFormat="1" ht="15" customHeight="1" x14ac:dyDescent="0.25">
      <c r="A7" s="201" t="s">
        <v>158</v>
      </c>
      <c r="B7" s="198"/>
      <c r="C7" s="198"/>
      <c r="D7" s="198"/>
      <c r="E7" s="198"/>
      <c r="F7" s="198"/>
    </row>
    <row r="8" spans="1:6" s="11" customFormat="1" ht="15" customHeight="1" x14ac:dyDescent="0.25">
      <c r="A8" s="202" t="s">
        <v>159</v>
      </c>
      <c r="B8" s="203"/>
      <c r="C8" s="203"/>
      <c r="D8" s="203"/>
      <c r="E8" s="204"/>
      <c r="F8" s="204"/>
    </row>
    <row r="9" spans="1:6" s="96" customFormat="1" ht="15" customHeight="1" x14ac:dyDescent="0.25">
      <c r="A9" s="9" t="s">
        <v>160</v>
      </c>
      <c r="B9" s="181">
        <f>-'[1]TB - Rounded'!G216</f>
        <v>990598</v>
      </c>
      <c r="C9" s="181">
        <f>-'[1]TB - Rounded'!G212</f>
        <v>-14973</v>
      </c>
      <c r="D9" s="181">
        <f>-'[1]TB - Rounded'!G209</f>
        <v>-2037</v>
      </c>
      <c r="E9" s="169">
        <v>0</v>
      </c>
      <c r="F9" s="181">
        <f>SUM(B9:E9)</f>
        <v>973588</v>
      </c>
    </row>
    <row r="10" spans="1:6" s="11" customFormat="1" ht="15" customHeight="1" x14ac:dyDescent="0.25">
      <c r="A10" s="9" t="s">
        <v>161</v>
      </c>
      <c r="B10" s="205">
        <f>-'[1]TB - Rounded'!G217</f>
        <v>381631</v>
      </c>
      <c r="C10" s="203">
        <f>-'[1]TB - Rounded'!G213</f>
        <v>-6688</v>
      </c>
      <c r="D10" s="203">
        <f>-'[1]TB - Rounded'!G210</f>
        <v>-474</v>
      </c>
      <c r="E10" s="169">
        <v>0</v>
      </c>
      <c r="F10" s="205">
        <f>SUM(B10:E10)</f>
        <v>374469</v>
      </c>
    </row>
    <row r="11" spans="1:6" s="11" customFormat="1" ht="15" customHeight="1" x14ac:dyDescent="0.25">
      <c r="A11" s="9" t="s">
        <v>162</v>
      </c>
      <c r="B11" s="205">
        <f>-'[1]TB - Rounded'!G218</f>
        <v>1661</v>
      </c>
      <c r="C11" s="203">
        <f>-'[1]TB - Rounded'!G214</f>
        <v>-9</v>
      </c>
      <c r="D11" s="169">
        <v>0</v>
      </c>
      <c r="E11" s="169">
        <v>0</v>
      </c>
      <c r="F11" s="205">
        <f>SUM(B11:E11)</f>
        <v>1652</v>
      </c>
    </row>
    <row r="12" spans="1:6" s="210" customFormat="1" ht="15" customHeight="1" thickBot="1" x14ac:dyDescent="0.3">
      <c r="A12" s="206" t="s">
        <v>163</v>
      </c>
      <c r="B12" s="207">
        <f>SUM(B9:B11)</f>
        <v>1373890</v>
      </c>
      <c r="C12" s="106">
        <f>SUM(C9:C11)</f>
        <v>-21670</v>
      </c>
      <c r="D12" s="106">
        <f>SUM(D9:D11)</f>
        <v>-2511</v>
      </c>
      <c r="E12" s="208">
        <f>SUM(E9:E11)</f>
        <v>0</v>
      </c>
      <c r="F12" s="209">
        <f>SUM(F9:F11)</f>
        <v>1349709</v>
      </c>
    </row>
    <row r="13" spans="1:6" s="210" customFormat="1" ht="15" customHeight="1" thickTop="1" x14ac:dyDescent="0.25">
      <c r="A13" s="9"/>
      <c r="B13" s="211"/>
      <c r="C13" s="211"/>
      <c r="D13" s="211"/>
      <c r="E13" s="211"/>
      <c r="F13" s="212"/>
    </row>
    <row r="14" spans="1:6" s="210" customFormat="1" ht="30" customHeight="1" x14ac:dyDescent="0.25">
      <c r="A14" s="202" t="s">
        <v>164</v>
      </c>
      <c r="B14" s="211"/>
      <c r="C14" s="211"/>
      <c r="D14" s="211"/>
      <c r="E14" s="211"/>
      <c r="F14" s="213"/>
    </row>
    <row r="15" spans="1:6" s="210" customFormat="1" ht="15" customHeight="1" x14ac:dyDescent="0.25">
      <c r="A15" s="9" t="s">
        <v>160</v>
      </c>
      <c r="B15" s="203">
        <f>'Premiums YTD-8'!B15</f>
        <v>1441753</v>
      </c>
      <c r="C15" s="203">
        <f>'Premiums YTD-8'!C15</f>
        <v>510028</v>
      </c>
      <c r="D15" s="169">
        <f>'Premiums YTD-8'!D15</f>
        <v>0</v>
      </c>
      <c r="E15" s="169">
        <f>'Premiums YTD-8'!E15</f>
        <v>0</v>
      </c>
      <c r="F15" s="214">
        <f>SUM(B15:E15)</f>
        <v>1951781</v>
      </c>
    </row>
    <row r="16" spans="1:6" s="210" customFormat="1" ht="15" customHeight="1" x14ac:dyDescent="0.25">
      <c r="A16" s="9" t="s">
        <v>165</v>
      </c>
      <c r="B16" s="203">
        <f>'Premiums YTD-8'!B16</f>
        <v>546963</v>
      </c>
      <c r="C16" s="203">
        <f>'Premiums YTD-8'!C16</f>
        <v>183629</v>
      </c>
      <c r="D16" s="169">
        <f>'Premiums YTD-8'!D16</f>
        <v>0</v>
      </c>
      <c r="E16" s="169">
        <f>'Premiums YTD-8'!E16</f>
        <v>0</v>
      </c>
      <c r="F16" s="214">
        <f>SUM(B16:E16)</f>
        <v>730592</v>
      </c>
    </row>
    <row r="17" spans="1:6" s="210" customFormat="1" ht="15" customHeight="1" x14ac:dyDescent="0.25">
      <c r="A17" s="9" t="s">
        <v>166</v>
      </c>
      <c r="B17" s="203">
        <f>'Premiums YTD-8'!B17</f>
        <v>2847</v>
      </c>
      <c r="C17" s="203">
        <f>'Premiums YTD-8'!C17</f>
        <v>1157</v>
      </c>
      <c r="D17" s="169">
        <f>'Premiums YTD-8'!D17</f>
        <v>0</v>
      </c>
      <c r="E17" s="169">
        <f>'Premiums YTD-8'!E17</f>
        <v>0</v>
      </c>
      <c r="F17" s="214">
        <f>SUM(B17:E17)</f>
        <v>4004</v>
      </c>
    </row>
    <row r="18" spans="1:6" s="210" customFormat="1" ht="15" customHeight="1" thickBot="1" x14ac:dyDescent="0.3">
      <c r="A18" s="206" t="s">
        <v>163</v>
      </c>
      <c r="B18" s="215">
        <f>SUM(B15:B17)</f>
        <v>1991563</v>
      </c>
      <c r="C18" s="215">
        <f>SUM(C15:C17)</f>
        <v>694814</v>
      </c>
      <c r="D18" s="208">
        <f>SUM(D15:D17)</f>
        <v>0</v>
      </c>
      <c r="E18" s="208">
        <f>SUM(E15:E17)</f>
        <v>0</v>
      </c>
      <c r="F18" s="216">
        <f>SUM(F15:F17)</f>
        <v>2686377</v>
      </c>
    </row>
    <row r="19" spans="1:6" s="210" customFormat="1" ht="15" customHeight="1" thickTop="1" x14ac:dyDescent="0.25">
      <c r="A19" s="9"/>
      <c r="B19" s="211"/>
      <c r="C19" s="211"/>
      <c r="D19" s="211"/>
      <c r="E19" s="211"/>
      <c r="F19" s="212"/>
    </row>
    <row r="20" spans="1:6" s="210" customFormat="1" ht="30" customHeight="1" x14ac:dyDescent="0.25">
      <c r="A20" s="202" t="s">
        <v>167</v>
      </c>
      <c r="B20" s="217"/>
      <c r="C20" s="217"/>
      <c r="D20" s="217"/>
      <c r="E20" s="217"/>
      <c r="F20" s="213"/>
    </row>
    <row r="21" spans="1:6" s="210" customFormat="1" ht="15" customHeight="1" x14ac:dyDescent="0.25">
      <c r="A21" s="9" t="s">
        <v>160</v>
      </c>
      <c r="B21" s="203">
        <v>806767</v>
      </c>
      <c r="C21" s="203">
        <v>1160996</v>
      </c>
      <c r="D21" s="169">
        <v>0</v>
      </c>
      <c r="E21" s="169">
        <v>0</v>
      </c>
      <c r="F21" s="214">
        <f>SUM(B21:E21)</f>
        <v>1967763</v>
      </c>
    </row>
    <row r="22" spans="1:6" s="210" customFormat="1" ht="15" customHeight="1" x14ac:dyDescent="0.25">
      <c r="A22" s="9" t="s">
        <v>161</v>
      </c>
      <c r="B22" s="203">
        <v>297636</v>
      </c>
      <c r="C22" s="203">
        <v>428669</v>
      </c>
      <c r="D22" s="169">
        <v>0</v>
      </c>
      <c r="E22" s="169">
        <v>0</v>
      </c>
      <c r="F22" s="214">
        <f>SUM(B22:E22)</f>
        <v>726305</v>
      </c>
    </row>
    <row r="23" spans="1:6" s="210" customFormat="1" ht="15" customHeight="1" x14ac:dyDescent="0.25">
      <c r="A23" s="9" t="s">
        <v>162</v>
      </c>
      <c r="B23" s="203">
        <v>1952</v>
      </c>
      <c r="C23" s="203">
        <v>3100</v>
      </c>
      <c r="D23" s="211">
        <v>0</v>
      </c>
      <c r="E23" s="211">
        <v>0</v>
      </c>
      <c r="F23" s="214">
        <f>SUM(B23:E23)</f>
        <v>5052</v>
      </c>
    </row>
    <row r="24" spans="1:6" s="210" customFormat="1" ht="15" customHeight="1" thickBot="1" x14ac:dyDescent="0.3">
      <c r="A24" s="206" t="s">
        <v>163</v>
      </c>
      <c r="B24" s="215">
        <f t="shared" ref="B24:C24" si="0">SUM(B21:B23)</f>
        <v>1106355</v>
      </c>
      <c r="C24" s="215">
        <f t="shared" si="0"/>
        <v>1592765</v>
      </c>
      <c r="D24" s="208">
        <f>SUM(D21:D23)</f>
        <v>0</v>
      </c>
      <c r="E24" s="208">
        <f>SUM(E21:E23)</f>
        <v>0</v>
      </c>
      <c r="F24" s="216">
        <f>SUM(F21:F23)</f>
        <v>2699120</v>
      </c>
    </row>
    <row r="25" spans="1:6" s="219" customFormat="1" ht="15" customHeight="1" thickTop="1" x14ac:dyDescent="0.25">
      <c r="A25" s="218"/>
      <c r="B25" s="211"/>
      <c r="C25" s="211"/>
      <c r="D25" s="211"/>
      <c r="E25" s="211"/>
      <c r="F25" s="213"/>
    </row>
    <row r="26" spans="1:6" s="210" customFormat="1" ht="15" customHeight="1" x14ac:dyDescent="0.25">
      <c r="A26" s="202" t="s">
        <v>168</v>
      </c>
      <c r="B26" s="211"/>
      <c r="C26" s="211"/>
      <c r="D26" s="211"/>
      <c r="E26" s="211"/>
      <c r="F26" s="213"/>
    </row>
    <row r="27" spans="1:6" s="210" customFormat="1" ht="15" customHeight="1" x14ac:dyDescent="0.25">
      <c r="A27" s="9" t="s">
        <v>160</v>
      </c>
      <c r="B27" s="203">
        <f t="shared" ref="B27:E29" si="1">B9-(B15-B21)</f>
        <v>355612</v>
      </c>
      <c r="C27" s="203">
        <f t="shared" si="1"/>
        <v>635995</v>
      </c>
      <c r="D27" s="203">
        <f t="shared" si="1"/>
        <v>-2037</v>
      </c>
      <c r="E27" s="169">
        <f t="shared" si="1"/>
        <v>0</v>
      </c>
      <c r="F27" s="203">
        <f>SUM(B27:E27)</f>
        <v>989570</v>
      </c>
    </row>
    <row r="28" spans="1:6" s="210" customFormat="1" ht="15" customHeight="1" x14ac:dyDescent="0.25">
      <c r="A28" s="9" t="s">
        <v>161</v>
      </c>
      <c r="B28" s="203">
        <f t="shared" si="1"/>
        <v>132304</v>
      </c>
      <c r="C28" s="203">
        <f t="shared" si="1"/>
        <v>238352</v>
      </c>
      <c r="D28" s="203">
        <f t="shared" si="1"/>
        <v>-474</v>
      </c>
      <c r="E28" s="169">
        <f t="shared" si="1"/>
        <v>0</v>
      </c>
      <c r="F28" s="203">
        <f>SUM(B28:E28)</f>
        <v>370182</v>
      </c>
    </row>
    <row r="29" spans="1:6" s="210" customFormat="1" ht="15" customHeight="1" x14ac:dyDescent="0.25">
      <c r="A29" s="220" t="s">
        <v>162</v>
      </c>
      <c r="B29" s="203">
        <f t="shared" si="1"/>
        <v>766</v>
      </c>
      <c r="C29" s="203">
        <f t="shared" si="1"/>
        <v>1934</v>
      </c>
      <c r="D29" s="169">
        <f t="shared" si="1"/>
        <v>0</v>
      </c>
      <c r="E29" s="169">
        <f t="shared" si="1"/>
        <v>0</v>
      </c>
      <c r="F29" s="221">
        <f>SUM(B29:E29)</f>
        <v>2700</v>
      </c>
    </row>
    <row r="30" spans="1:6" s="210" customFormat="1" ht="15" customHeight="1" thickBot="1" x14ac:dyDescent="0.3">
      <c r="A30" s="206" t="s">
        <v>163</v>
      </c>
      <c r="B30" s="222">
        <f>SUM(B27:B29)</f>
        <v>488682</v>
      </c>
      <c r="C30" s="222">
        <f>SUM(C27:C29)</f>
        <v>876281</v>
      </c>
      <c r="D30" s="222">
        <f>SUM(D27:D29)</f>
        <v>-2511</v>
      </c>
      <c r="E30" s="223">
        <f>SUM(E27:E29)</f>
        <v>0</v>
      </c>
      <c r="F30" s="222">
        <f>SUM(F27:F29)</f>
        <v>1362452</v>
      </c>
    </row>
    <row r="31" spans="1:6" s="11" customFormat="1" ht="15" customHeight="1" thickTop="1" x14ac:dyDescent="0.2">
      <c r="B31" s="212"/>
      <c r="C31" s="212"/>
      <c r="D31" s="212"/>
      <c r="E31" s="212"/>
      <c r="F31" s="212"/>
    </row>
    <row r="32" spans="1:6" s="11" customFormat="1" ht="15" customHeight="1" x14ac:dyDescent="0.2">
      <c r="A32" s="224" t="s">
        <v>169</v>
      </c>
      <c r="B32" s="225"/>
      <c r="C32" s="225"/>
      <c r="D32" s="225"/>
      <c r="E32" s="224"/>
      <c r="F32" s="224"/>
    </row>
    <row r="33" spans="1:6" s="11" customFormat="1" ht="15" customHeight="1" x14ac:dyDescent="0.2">
      <c r="A33" s="224"/>
      <c r="B33" s="225"/>
      <c r="C33" s="225"/>
      <c r="D33" s="225"/>
      <c r="E33" s="224"/>
      <c r="F33" s="224"/>
    </row>
    <row r="38" spans="1:6" ht="15" customHeight="1" x14ac:dyDescent="0.25">
      <c r="F38" s="226" t="s">
        <v>106</v>
      </c>
    </row>
  </sheetData>
  <mergeCells count="1">
    <mergeCell ref="A32:F33"/>
  </mergeCells>
  <printOptions horizontalCentered="1"/>
  <pageMargins left="0.25" right="0.25" top="0.5" bottom="0.5" header="0.25" footer="0.25"/>
  <pageSetup scale="80" orientation="landscape"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C0FC4-B998-47A8-A1C9-FFB0563A8194}">
  <dimension ref="A1:G58"/>
  <sheetViews>
    <sheetView workbookViewId="0"/>
  </sheetViews>
  <sheetFormatPr defaultColWidth="15.7109375" defaultRowHeight="15" customHeight="1" x14ac:dyDescent="0.25"/>
  <cols>
    <col min="1" max="1" width="52" style="87" customWidth="1"/>
    <col min="2" max="6" width="18.7109375" style="226" customWidth="1"/>
    <col min="7" max="16384" width="15.7109375" style="87"/>
  </cols>
  <sheetData>
    <row r="1" spans="1:6" s="190" customFormat="1" ht="30" customHeight="1" x14ac:dyDescent="0.35">
      <c r="A1" s="187" t="s">
        <v>0</v>
      </c>
      <c r="B1" s="188"/>
      <c r="C1" s="188"/>
      <c r="D1" s="188"/>
      <c r="E1" s="188"/>
      <c r="F1" s="189"/>
    </row>
    <row r="2" spans="1:6" s="194" customFormat="1" ht="15" customHeight="1" x14ac:dyDescent="0.3">
      <c r="A2" s="191"/>
      <c r="B2" s="192"/>
      <c r="C2" s="192"/>
      <c r="D2" s="192"/>
      <c r="E2" s="192"/>
      <c r="F2" s="193"/>
    </row>
    <row r="3" spans="1:6" ht="15" customHeight="1" x14ac:dyDescent="0.25">
      <c r="A3" s="51" t="s">
        <v>157</v>
      </c>
      <c r="B3" s="195"/>
      <c r="C3" s="195"/>
      <c r="D3" s="195"/>
      <c r="E3" s="195"/>
      <c r="F3" s="196"/>
    </row>
    <row r="4" spans="1:6" ht="15" customHeight="1" x14ac:dyDescent="0.25">
      <c r="A4" s="51" t="s">
        <v>156</v>
      </c>
      <c r="B4" s="195"/>
      <c r="C4" s="195"/>
      <c r="D4" s="195"/>
      <c r="E4" s="195"/>
      <c r="F4" s="196"/>
    </row>
    <row r="5" spans="1:6" s="11" customFormat="1" ht="15" customHeight="1" x14ac:dyDescent="0.25">
      <c r="A5" s="197"/>
      <c r="B5" s="198"/>
      <c r="C5" s="198"/>
      <c r="D5" s="198"/>
      <c r="E5" s="198"/>
      <c r="F5" s="198"/>
    </row>
    <row r="6" spans="1:6" s="11" customFormat="1" ht="30" customHeight="1" x14ac:dyDescent="0.25">
      <c r="B6" s="199" t="s">
        <v>70</v>
      </c>
      <c r="C6" s="199" t="s">
        <v>71</v>
      </c>
      <c r="D6" s="199" t="s">
        <v>72</v>
      </c>
      <c r="E6" s="199" t="s">
        <v>73</v>
      </c>
      <c r="F6" s="200" t="s">
        <v>74</v>
      </c>
    </row>
    <row r="7" spans="1:6" s="11" customFormat="1" ht="15" customHeight="1" x14ac:dyDescent="0.25">
      <c r="A7" s="201" t="s">
        <v>158</v>
      </c>
      <c r="B7" s="198"/>
      <c r="C7" s="198"/>
      <c r="D7" s="198"/>
      <c r="E7" s="198"/>
      <c r="F7" s="198"/>
    </row>
    <row r="8" spans="1:6" s="11" customFormat="1" ht="15" customHeight="1" x14ac:dyDescent="0.25">
      <c r="A8" s="202" t="s">
        <v>159</v>
      </c>
      <c r="B8" s="204"/>
      <c r="C8" s="204"/>
      <c r="D8" s="204"/>
      <c r="E8" s="204"/>
      <c r="F8" s="204"/>
    </row>
    <row r="9" spans="1:6" s="96" customFormat="1" ht="15" customHeight="1" x14ac:dyDescent="0.25">
      <c r="A9" s="9" t="s">
        <v>160</v>
      </c>
      <c r="B9" s="181">
        <f>-'[1]TB - Rounded'!I216</f>
        <v>1909555</v>
      </c>
      <c r="C9" s="181">
        <f>-'[1]TB - Rounded'!I212</f>
        <v>-21410</v>
      </c>
      <c r="D9" s="181">
        <f>-'[1]TB - Rounded'!I209</f>
        <v>-2828</v>
      </c>
      <c r="E9" s="169">
        <v>0</v>
      </c>
      <c r="F9" s="181">
        <f>SUM(B9:E9)</f>
        <v>1885317</v>
      </c>
    </row>
    <row r="10" spans="1:6" s="11" customFormat="1" ht="15" customHeight="1" x14ac:dyDescent="0.25">
      <c r="A10" s="9" t="s">
        <v>161</v>
      </c>
      <c r="B10" s="205">
        <f>-'[1]TB - Rounded'!I217</f>
        <v>721211</v>
      </c>
      <c r="C10" s="203">
        <f>-'[1]TB - Rounded'!I213</f>
        <v>-10945</v>
      </c>
      <c r="D10" s="203">
        <f>-'[1]TB - Rounded'!I210</f>
        <v>-663</v>
      </c>
      <c r="E10" s="169">
        <v>0</v>
      </c>
      <c r="F10" s="205">
        <f>SUM(B10:E10)</f>
        <v>709603</v>
      </c>
    </row>
    <row r="11" spans="1:6" s="11" customFormat="1" ht="15" customHeight="1" x14ac:dyDescent="0.25">
      <c r="A11" s="9" t="s">
        <v>162</v>
      </c>
      <c r="B11" s="205">
        <f>-'[1]TB - Rounded'!I218</f>
        <v>4090</v>
      </c>
      <c r="C11" s="203">
        <f>-'[1]TB - Rounded'!I214</f>
        <v>-9</v>
      </c>
      <c r="D11" s="169">
        <v>0</v>
      </c>
      <c r="E11" s="169">
        <v>0</v>
      </c>
      <c r="F11" s="205">
        <f>SUM(B11:E11)</f>
        <v>4081</v>
      </c>
    </row>
    <row r="12" spans="1:6" s="210" customFormat="1" ht="15" customHeight="1" thickBot="1" x14ac:dyDescent="0.3">
      <c r="A12" s="206" t="s">
        <v>163</v>
      </c>
      <c r="B12" s="207">
        <f t="shared" ref="B12:D12" si="0">SUM(B9:B11)</f>
        <v>2634856</v>
      </c>
      <c r="C12" s="106">
        <f t="shared" si="0"/>
        <v>-32364</v>
      </c>
      <c r="D12" s="106">
        <f t="shared" si="0"/>
        <v>-3491</v>
      </c>
      <c r="E12" s="208">
        <f>SUM(E9:E11)</f>
        <v>0</v>
      </c>
      <c r="F12" s="209">
        <f>SUM(F9:F11)</f>
        <v>2599001</v>
      </c>
    </row>
    <row r="13" spans="1:6" s="210" customFormat="1" ht="15" customHeight="1" thickTop="1" x14ac:dyDescent="0.25">
      <c r="A13" s="9"/>
      <c r="B13" s="211"/>
      <c r="C13" s="211"/>
      <c r="D13" s="211"/>
      <c r="E13" s="211"/>
      <c r="F13" s="212"/>
    </row>
    <row r="14" spans="1:6" s="210" customFormat="1" ht="30" customHeight="1" x14ac:dyDescent="0.25">
      <c r="A14" s="202" t="s">
        <v>164</v>
      </c>
      <c r="B14" s="211"/>
      <c r="C14" s="211"/>
      <c r="D14" s="211"/>
      <c r="E14" s="211"/>
      <c r="F14" s="213"/>
    </row>
    <row r="15" spans="1:6" s="210" customFormat="1" ht="15" customHeight="1" x14ac:dyDescent="0.25">
      <c r="A15" s="9" t="s">
        <v>160</v>
      </c>
      <c r="B15" s="227">
        <f>-'[1]TB - Rounded'!I69</f>
        <v>1441753</v>
      </c>
      <c r="C15" s="227">
        <f>-'[1]TB - Rounded'!I65</f>
        <v>510028</v>
      </c>
      <c r="D15" s="169">
        <v>0</v>
      </c>
      <c r="E15" s="169">
        <v>0</v>
      </c>
      <c r="F15" s="214">
        <f>SUM(B15:E15)</f>
        <v>1951781</v>
      </c>
    </row>
    <row r="16" spans="1:6" s="210" customFormat="1" ht="15" customHeight="1" x14ac:dyDescent="0.25">
      <c r="A16" s="9" t="s">
        <v>165</v>
      </c>
      <c r="B16" s="227">
        <f>-'[1]TB - Rounded'!I70</f>
        <v>546963</v>
      </c>
      <c r="C16" s="227">
        <f>-'[1]TB - Rounded'!I66</f>
        <v>183629</v>
      </c>
      <c r="D16" s="169">
        <v>0</v>
      </c>
      <c r="E16" s="169">
        <v>0</v>
      </c>
      <c r="F16" s="214">
        <f>SUM(B16:E16)</f>
        <v>730592</v>
      </c>
    </row>
    <row r="17" spans="1:6" s="210" customFormat="1" ht="15" customHeight="1" x14ac:dyDescent="0.25">
      <c r="A17" s="9" t="s">
        <v>166</v>
      </c>
      <c r="B17" s="227">
        <f>-'[1]TB - Rounded'!I71</f>
        <v>2847</v>
      </c>
      <c r="C17" s="227">
        <f>-'[1]TB - Rounded'!I67</f>
        <v>1157</v>
      </c>
      <c r="D17" s="211">
        <v>0</v>
      </c>
      <c r="E17" s="211">
        <v>0</v>
      </c>
      <c r="F17" s="214">
        <f>SUM(B17:E17)</f>
        <v>4004</v>
      </c>
    </row>
    <row r="18" spans="1:6" s="210" customFormat="1" ht="15" customHeight="1" thickBot="1" x14ac:dyDescent="0.3">
      <c r="A18" s="206" t="s">
        <v>163</v>
      </c>
      <c r="B18" s="215">
        <f>SUM(B15:B17)</f>
        <v>1991563</v>
      </c>
      <c r="C18" s="215">
        <f>SUM(C15:C17)</f>
        <v>694814</v>
      </c>
      <c r="D18" s="208">
        <f>SUM(D15:D17)</f>
        <v>0</v>
      </c>
      <c r="E18" s="208">
        <f>SUM(E15:E17)</f>
        <v>0</v>
      </c>
      <c r="F18" s="216">
        <f>SUM(F15:F17)</f>
        <v>2686377</v>
      </c>
    </row>
    <row r="19" spans="1:6" s="210" customFormat="1" ht="15" customHeight="1" thickTop="1" x14ac:dyDescent="0.25">
      <c r="A19" s="9"/>
      <c r="B19" s="211"/>
      <c r="C19" s="211"/>
      <c r="D19" s="211"/>
      <c r="E19" s="211"/>
      <c r="F19" s="212"/>
    </row>
    <row r="20" spans="1:6" s="210" customFormat="1" ht="30" customHeight="1" x14ac:dyDescent="0.25">
      <c r="A20" s="202" t="s">
        <v>170</v>
      </c>
      <c r="B20" s="217"/>
      <c r="C20" s="217"/>
      <c r="D20" s="217"/>
      <c r="E20" s="217"/>
      <c r="F20" s="213"/>
    </row>
    <row r="21" spans="1:6" s="210" customFormat="1" ht="15" customHeight="1" x14ac:dyDescent="0.25">
      <c r="A21" s="9" t="s">
        <v>160</v>
      </c>
      <c r="B21" s="169">
        <v>0</v>
      </c>
      <c r="C21" s="227">
        <v>2054544</v>
      </c>
      <c r="D21" s="169">
        <v>0</v>
      </c>
      <c r="E21" s="169">
        <v>0</v>
      </c>
      <c r="F21" s="214">
        <f>SUM(B21:E21)</f>
        <v>2054544</v>
      </c>
    </row>
    <row r="22" spans="1:6" s="210" customFormat="1" ht="15" customHeight="1" x14ac:dyDescent="0.25">
      <c r="A22" s="9" t="s">
        <v>161</v>
      </c>
      <c r="B22" s="169">
        <v>0</v>
      </c>
      <c r="C22" s="227">
        <v>765537</v>
      </c>
      <c r="D22" s="169">
        <v>0</v>
      </c>
      <c r="E22" s="169">
        <v>0</v>
      </c>
      <c r="F22" s="214">
        <f>SUM(B22:E22)</f>
        <v>765537</v>
      </c>
    </row>
    <row r="23" spans="1:6" s="210" customFormat="1" ht="15" customHeight="1" x14ac:dyDescent="0.25">
      <c r="A23" s="9" t="s">
        <v>162</v>
      </c>
      <c r="B23" s="211">
        <v>0</v>
      </c>
      <c r="C23" s="227">
        <v>5637</v>
      </c>
      <c r="D23" s="211">
        <v>0</v>
      </c>
      <c r="E23" s="211">
        <v>0</v>
      </c>
      <c r="F23" s="214">
        <f>SUM(B23:E23)</f>
        <v>5637</v>
      </c>
    </row>
    <row r="24" spans="1:6" s="210" customFormat="1" ht="15" customHeight="1" thickBot="1" x14ac:dyDescent="0.3">
      <c r="A24" s="206" t="s">
        <v>163</v>
      </c>
      <c r="B24" s="208">
        <f>SUM(B21:B23)</f>
        <v>0</v>
      </c>
      <c r="C24" s="215">
        <f>SUM(C21:C23)</f>
        <v>2825718</v>
      </c>
      <c r="D24" s="208">
        <f>SUM(D21:D23)</f>
        <v>0</v>
      </c>
      <c r="E24" s="208">
        <f>SUM(E21:E23)</f>
        <v>0</v>
      </c>
      <c r="F24" s="216">
        <f>SUM(F21:F23)</f>
        <v>2825718</v>
      </c>
    </row>
    <row r="25" spans="1:6" s="219" customFormat="1" ht="15" customHeight="1" thickTop="1" x14ac:dyDescent="0.25">
      <c r="A25" s="218"/>
      <c r="B25" s="211"/>
      <c r="C25" s="211"/>
      <c r="D25" s="211"/>
      <c r="E25" s="211"/>
      <c r="F25" s="213"/>
    </row>
    <row r="26" spans="1:6" s="210" customFormat="1" ht="15" customHeight="1" x14ac:dyDescent="0.25">
      <c r="A26" s="202" t="s">
        <v>168</v>
      </c>
      <c r="B26" s="211"/>
      <c r="C26" s="211"/>
      <c r="D26" s="211"/>
      <c r="E26" s="211"/>
      <c r="F26" s="213"/>
    </row>
    <row r="27" spans="1:6" s="210" customFormat="1" ht="15" customHeight="1" x14ac:dyDescent="0.25">
      <c r="A27" s="9" t="s">
        <v>160</v>
      </c>
      <c r="B27" s="227">
        <f t="shared" ref="B27:E29" si="1">B9-(B15-B21)</f>
        <v>467802</v>
      </c>
      <c r="C27" s="227">
        <f t="shared" si="1"/>
        <v>1523106</v>
      </c>
      <c r="D27" s="203">
        <f t="shared" si="1"/>
        <v>-2828</v>
      </c>
      <c r="E27" s="169">
        <f t="shared" si="1"/>
        <v>0</v>
      </c>
      <c r="F27" s="227">
        <f>SUM(B27:E27)</f>
        <v>1988080</v>
      </c>
    </row>
    <row r="28" spans="1:6" s="210" customFormat="1" ht="15" customHeight="1" x14ac:dyDescent="0.25">
      <c r="A28" s="9" t="s">
        <v>161</v>
      </c>
      <c r="B28" s="227">
        <f t="shared" si="1"/>
        <v>174248</v>
      </c>
      <c r="C28" s="227">
        <f t="shared" si="1"/>
        <v>570963</v>
      </c>
      <c r="D28" s="203">
        <f t="shared" si="1"/>
        <v>-663</v>
      </c>
      <c r="E28" s="169">
        <f t="shared" si="1"/>
        <v>0</v>
      </c>
      <c r="F28" s="227">
        <f>SUM(B28:E28)</f>
        <v>744548</v>
      </c>
    </row>
    <row r="29" spans="1:6" s="210" customFormat="1" ht="15" customHeight="1" x14ac:dyDescent="0.25">
      <c r="A29" s="220" t="s">
        <v>162</v>
      </c>
      <c r="B29" s="214">
        <f t="shared" si="1"/>
        <v>1243</v>
      </c>
      <c r="C29" s="214">
        <f t="shared" si="1"/>
        <v>4471</v>
      </c>
      <c r="D29" s="169">
        <f t="shared" si="1"/>
        <v>0</v>
      </c>
      <c r="E29" s="169">
        <f t="shared" si="1"/>
        <v>0</v>
      </c>
      <c r="F29" s="214">
        <f>SUM(B29:E29)</f>
        <v>5714</v>
      </c>
    </row>
    <row r="30" spans="1:6" s="210" customFormat="1" ht="15" customHeight="1" thickBot="1" x14ac:dyDescent="0.3">
      <c r="A30" s="206" t="s">
        <v>163</v>
      </c>
      <c r="B30" s="222">
        <f>SUM(B27:B29)</f>
        <v>643293</v>
      </c>
      <c r="C30" s="222">
        <f>SUM(C27:C29)</f>
        <v>2098540</v>
      </c>
      <c r="D30" s="222">
        <f>SUM(D27:D29)</f>
        <v>-3491</v>
      </c>
      <c r="E30" s="223">
        <f>SUM(E27:E29)</f>
        <v>0</v>
      </c>
      <c r="F30" s="222">
        <f>SUM(F27:F29)</f>
        <v>2738342</v>
      </c>
    </row>
    <row r="31" spans="1:6" s="210" customFormat="1" ht="15" customHeight="1" thickTop="1" x14ac:dyDescent="0.25">
      <c r="A31" s="206"/>
      <c r="B31" s="24"/>
      <c r="C31" s="24"/>
      <c r="D31" s="24"/>
      <c r="E31" s="228"/>
      <c r="F31" s="24"/>
    </row>
    <row r="32" spans="1:6" s="229" customFormat="1" ht="20.100000000000001" customHeight="1" x14ac:dyDescent="0.25">
      <c r="A32" s="224" t="s">
        <v>171</v>
      </c>
      <c r="B32" s="224"/>
      <c r="C32" s="224"/>
      <c r="D32" s="224"/>
      <c r="E32" s="224"/>
      <c r="F32" s="224"/>
    </row>
    <row r="33" spans="1:7" s="229" customFormat="1" ht="20.100000000000001" customHeight="1" x14ac:dyDescent="0.25">
      <c r="A33" s="224"/>
      <c r="B33" s="224"/>
      <c r="C33" s="224"/>
      <c r="D33" s="224"/>
      <c r="E33" s="224"/>
      <c r="F33" s="224"/>
    </row>
    <row r="34" spans="1:7" s="229" customFormat="1" ht="20.100000000000001" customHeight="1" x14ac:dyDescent="0.25">
      <c r="A34" s="224"/>
      <c r="B34" s="224"/>
      <c r="C34" s="224"/>
      <c r="D34" s="224"/>
      <c r="E34" s="224"/>
      <c r="F34" s="224"/>
    </row>
    <row r="35" spans="1:7" s="233" customFormat="1" ht="13.5" customHeight="1" x14ac:dyDescent="0.25">
      <c r="A35" s="230"/>
      <c r="B35" s="231" t="s">
        <v>172</v>
      </c>
      <c r="C35" s="232"/>
      <c r="D35" s="230"/>
      <c r="E35" s="231" t="s">
        <v>172</v>
      </c>
      <c r="F35" s="232"/>
    </row>
    <row r="36" spans="1:7" s="233" customFormat="1" ht="13.5" x14ac:dyDescent="0.25">
      <c r="A36" s="232" t="s">
        <v>173</v>
      </c>
      <c r="B36" s="231"/>
      <c r="C36" s="234" t="s">
        <v>174</v>
      </c>
      <c r="D36" s="232" t="s">
        <v>173</v>
      </c>
      <c r="E36" s="231"/>
      <c r="F36" s="234" t="s">
        <v>174</v>
      </c>
    </row>
    <row r="37" spans="1:7" s="237" customFormat="1" ht="15.75" x14ac:dyDescent="0.25">
      <c r="A37" s="235" t="s">
        <v>175</v>
      </c>
      <c r="B37" s="236">
        <v>452213.12</v>
      </c>
      <c r="C37" s="236">
        <f>B37+56723</f>
        <v>508936.12</v>
      </c>
      <c r="D37" s="235" t="s">
        <v>176</v>
      </c>
      <c r="E37" s="236">
        <v>400291</v>
      </c>
      <c r="F37" s="236">
        <f>E37+55157</f>
        <v>455448</v>
      </c>
    </row>
    <row r="38" spans="1:7" s="237" customFormat="1" ht="15.75" x14ac:dyDescent="0.25">
      <c r="A38" s="235" t="s">
        <v>177</v>
      </c>
      <c r="B38" s="236">
        <v>443423</v>
      </c>
      <c r="C38" s="236">
        <f>B38+55303</f>
        <v>498726</v>
      </c>
      <c r="D38" s="235" t="s">
        <v>178</v>
      </c>
      <c r="E38" s="236">
        <v>400011</v>
      </c>
      <c r="F38" s="236">
        <f>E38+56692</f>
        <v>456703</v>
      </c>
      <c r="G38" s="238"/>
    </row>
    <row r="39" spans="1:7" s="237" customFormat="1" ht="15.75" x14ac:dyDescent="0.25">
      <c r="A39" s="235" t="s">
        <v>179</v>
      </c>
      <c r="B39" s="236">
        <v>437927</v>
      </c>
      <c r="C39" s="236">
        <f>B39+55099</f>
        <v>493026</v>
      </c>
      <c r="D39" s="235"/>
      <c r="E39" s="236"/>
      <c r="F39" s="236"/>
      <c r="G39" s="238"/>
    </row>
    <row r="40" spans="1:7" s="237" customFormat="1" ht="15.75" x14ac:dyDescent="0.25">
      <c r="A40" s="235" t="s">
        <v>180</v>
      </c>
      <c r="B40" s="236">
        <v>421564.57999999996</v>
      </c>
      <c r="C40" s="236">
        <f>B40+53309</f>
        <v>474873.57999999996</v>
      </c>
      <c r="D40" s="235"/>
      <c r="E40" s="236"/>
      <c r="F40" s="236"/>
      <c r="G40" s="238"/>
    </row>
    <row r="41" spans="1:7" s="80" customFormat="1" ht="13.5" x14ac:dyDescent="0.25">
      <c r="A41" s="239"/>
      <c r="B41" s="240"/>
      <c r="C41" s="240"/>
      <c r="D41" s="240"/>
      <c r="E41" s="239"/>
      <c r="F41" s="241"/>
    </row>
    <row r="42" spans="1:7" s="80" customFormat="1" ht="13.5" x14ac:dyDescent="0.25">
      <c r="A42" s="224" t="s">
        <v>181</v>
      </c>
      <c r="B42" s="224"/>
      <c r="C42" s="224"/>
      <c r="D42" s="224"/>
      <c r="E42" s="224"/>
      <c r="F42" s="224"/>
    </row>
    <row r="43" spans="1:7" s="80" customFormat="1" ht="15" customHeight="1" x14ac:dyDescent="0.25">
      <c r="A43" s="224"/>
      <c r="B43" s="224"/>
      <c r="C43" s="224"/>
      <c r="D43" s="224"/>
      <c r="E43" s="224"/>
      <c r="F43" s="224"/>
    </row>
    <row r="44" spans="1:7" s="80" customFormat="1" ht="15" customHeight="1" x14ac:dyDescent="0.25">
      <c r="A44" s="239"/>
      <c r="B44" s="240"/>
      <c r="C44" s="240"/>
      <c r="D44" s="240"/>
      <c r="E44" s="239"/>
      <c r="F44" s="241"/>
    </row>
    <row r="45" spans="1:7" s="80" customFormat="1" ht="15" customHeight="1" x14ac:dyDescent="0.25">
      <c r="A45" s="239"/>
      <c r="B45" s="240"/>
      <c r="C45" s="240"/>
      <c r="D45" s="240"/>
      <c r="E45" s="239"/>
      <c r="F45" s="241"/>
    </row>
    <row r="46" spans="1:7" s="80" customFormat="1" ht="15" customHeight="1" x14ac:dyDescent="0.25">
      <c r="A46" s="239"/>
      <c r="B46" s="240"/>
      <c r="C46" s="240"/>
      <c r="D46" s="240"/>
      <c r="E46" s="239"/>
      <c r="F46" s="241"/>
    </row>
    <row r="47" spans="1:7" s="80" customFormat="1" ht="15" customHeight="1" x14ac:dyDescent="0.25">
      <c r="A47" s="239"/>
      <c r="B47" s="240"/>
      <c r="C47" s="240"/>
      <c r="D47" s="240"/>
      <c r="E47" s="239"/>
      <c r="F47" s="241"/>
    </row>
    <row r="48" spans="1:7" s="80" customFormat="1" ht="15" customHeight="1" x14ac:dyDescent="0.25">
      <c r="A48" s="239"/>
      <c r="B48" s="240"/>
      <c r="C48" s="240"/>
      <c r="D48" s="240"/>
      <c r="E48" s="239"/>
      <c r="F48" s="241"/>
    </row>
    <row r="49" spans="1:6" s="80" customFormat="1" ht="15" customHeight="1" x14ac:dyDescent="0.25">
      <c r="A49" s="239"/>
      <c r="B49" s="240"/>
      <c r="C49" s="240"/>
      <c r="D49" s="240"/>
      <c r="E49" s="239"/>
      <c r="F49" s="241"/>
    </row>
    <row r="50" spans="1:6" s="80" customFormat="1" ht="15" customHeight="1" x14ac:dyDescent="0.25">
      <c r="A50" s="239"/>
      <c r="B50" s="240"/>
      <c r="C50" s="240"/>
      <c r="D50" s="240"/>
      <c r="E50" s="239"/>
      <c r="F50" s="241"/>
    </row>
    <row r="51" spans="1:6" s="80" customFormat="1" ht="15" customHeight="1" x14ac:dyDescent="0.25">
      <c r="A51" s="239"/>
      <c r="B51" s="240"/>
      <c r="C51" s="240"/>
      <c r="D51" s="240"/>
      <c r="E51" s="239"/>
      <c r="F51" s="241"/>
    </row>
    <row r="52" spans="1:6" s="80" customFormat="1" ht="15" customHeight="1" x14ac:dyDescent="0.25">
      <c r="A52" s="239"/>
      <c r="B52" s="240"/>
      <c r="C52" s="240"/>
      <c r="D52" s="240"/>
      <c r="E52" s="239"/>
      <c r="F52" s="241"/>
    </row>
    <row r="53" spans="1:6" s="80" customFormat="1" ht="15" customHeight="1" x14ac:dyDescent="0.25">
      <c r="A53" s="239"/>
      <c r="B53" s="240"/>
      <c r="C53" s="240"/>
      <c r="D53" s="240"/>
      <c r="E53" s="239"/>
      <c r="F53" s="241"/>
    </row>
    <row r="54" spans="1:6" s="80" customFormat="1" ht="15" customHeight="1" x14ac:dyDescent="0.25">
      <c r="A54" s="239"/>
      <c r="B54" s="240"/>
      <c r="C54" s="240"/>
      <c r="D54" s="240"/>
      <c r="E54" s="239"/>
      <c r="F54" s="241"/>
    </row>
    <row r="55" spans="1:6" s="80" customFormat="1" ht="15" customHeight="1" x14ac:dyDescent="0.25">
      <c r="A55" s="239"/>
      <c r="B55" s="240"/>
      <c r="C55" s="240"/>
      <c r="D55" s="240"/>
      <c r="E55" s="239"/>
      <c r="F55" s="241"/>
    </row>
    <row r="56" spans="1:6" s="80" customFormat="1" ht="15" customHeight="1" x14ac:dyDescent="0.25">
      <c r="A56" s="239"/>
      <c r="B56" s="240"/>
      <c r="C56" s="240"/>
      <c r="D56" s="240"/>
      <c r="E56" s="239"/>
      <c r="F56" s="241"/>
    </row>
    <row r="57" spans="1:6" s="80" customFormat="1" ht="15" customHeight="1" x14ac:dyDescent="0.25">
      <c r="A57" s="239"/>
      <c r="B57" s="240"/>
      <c r="C57" s="240"/>
      <c r="D57" s="240"/>
      <c r="E57" s="239"/>
      <c r="F57" s="241"/>
    </row>
    <row r="58" spans="1:6" s="80" customFormat="1" ht="15" customHeight="1" x14ac:dyDescent="0.25">
      <c r="A58" s="239"/>
      <c r="B58" s="240"/>
      <c r="C58" s="240"/>
      <c r="D58" s="240"/>
      <c r="E58" s="239"/>
      <c r="F58" s="241"/>
    </row>
  </sheetData>
  <mergeCells count="4">
    <mergeCell ref="A32:F34"/>
    <mergeCell ref="B35:B36"/>
    <mergeCell ref="E35:E36"/>
    <mergeCell ref="A42:F43"/>
  </mergeCells>
  <printOptions horizontalCentered="1"/>
  <pageMargins left="0.25" right="0.25" top="0.5" bottom="0.5" header="0.25" footer="0.25"/>
  <pageSetup scale="75" orientation="landscape"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2685-8614-4560-828A-54F052FB5ABC}">
  <dimension ref="A1:F74"/>
  <sheetViews>
    <sheetView workbookViewId="0">
      <selection sqref="A1:F1"/>
    </sheetView>
  </sheetViews>
  <sheetFormatPr defaultColWidth="15.7109375" defaultRowHeight="15" customHeight="1" x14ac:dyDescent="0.25"/>
  <cols>
    <col min="1" max="1" width="59" style="251" customWidth="1"/>
    <col min="2" max="4" width="16.7109375" style="274" customWidth="1"/>
    <col min="5" max="6" width="16.7109375" style="268" customWidth="1"/>
    <col min="7" max="16384" width="15.7109375" style="38"/>
  </cols>
  <sheetData>
    <row r="1" spans="1:6" s="243" customFormat="1" ht="24.95" customHeight="1" x14ac:dyDescent="0.35">
      <c r="A1" s="242" t="s">
        <v>0</v>
      </c>
      <c r="B1" s="242"/>
      <c r="C1" s="242"/>
      <c r="D1" s="242"/>
      <c r="E1" s="242"/>
      <c r="F1" s="242"/>
    </row>
    <row r="2" spans="1:6" s="246" customFormat="1" ht="15" customHeight="1" x14ac:dyDescent="0.25">
      <c r="A2" s="244"/>
      <c r="B2" s="245"/>
      <c r="C2" s="245"/>
      <c r="D2" s="245"/>
      <c r="E2" s="245"/>
      <c r="F2" s="245"/>
    </row>
    <row r="3" spans="1:6" s="248" customFormat="1" ht="15" customHeight="1" x14ac:dyDescent="0.2">
      <c r="A3" s="247" t="s">
        <v>182</v>
      </c>
      <c r="B3" s="247"/>
      <c r="C3" s="247"/>
      <c r="D3" s="247"/>
      <c r="E3" s="247"/>
      <c r="F3" s="247"/>
    </row>
    <row r="4" spans="1:6" s="248" customFormat="1" ht="15" customHeight="1" x14ac:dyDescent="0.2">
      <c r="A4" s="247" t="s">
        <v>183</v>
      </c>
      <c r="B4" s="247"/>
      <c r="C4" s="247"/>
      <c r="D4" s="247"/>
      <c r="E4" s="247"/>
      <c r="F4" s="247"/>
    </row>
    <row r="5" spans="1:6" s="250" customFormat="1" ht="15" customHeight="1" x14ac:dyDescent="0.25">
      <c r="A5" s="244"/>
      <c r="B5" s="249"/>
      <c r="C5" s="249"/>
      <c r="D5" s="249"/>
      <c r="E5" s="245"/>
      <c r="F5" s="245"/>
    </row>
    <row r="6" spans="1:6" ht="30" customHeight="1" x14ac:dyDescent="0.25">
      <c r="B6" s="199" t="s">
        <v>70</v>
      </c>
      <c r="C6" s="199" t="s">
        <v>71</v>
      </c>
      <c r="D6" s="199" t="s">
        <v>72</v>
      </c>
      <c r="E6" s="199" t="s">
        <v>73</v>
      </c>
      <c r="F6" s="200" t="s">
        <v>74</v>
      </c>
    </row>
    <row r="7" spans="1:6" ht="15" customHeight="1" x14ac:dyDescent="0.25">
      <c r="A7" s="252" t="s">
        <v>184</v>
      </c>
      <c r="B7" s="253"/>
      <c r="C7" s="253"/>
      <c r="D7" s="253"/>
      <c r="E7" s="253"/>
      <c r="F7" s="253"/>
    </row>
    <row r="8" spans="1:6" ht="15" customHeight="1" x14ac:dyDescent="0.25">
      <c r="A8" s="252" t="s">
        <v>185</v>
      </c>
      <c r="B8" s="254"/>
      <c r="C8" s="254"/>
      <c r="D8" s="254"/>
      <c r="E8" s="254"/>
      <c r="F8" s="254"/>
    </row>
    <row r="9" spans="1:6" ht="15" customHeight="1" x14ac:dyDescent="0.25">
      <c r="A9" s="255" t="s">
        <v>186</v>
      </c>
      <c r="B9" s="181">
        <f>'[1]Loss Expenses Paid QTD-15'!E27</f>
        <v>191630</v>
      </c>
      <c r="C9" s="181">
        <f>'[1]Loss Expenses Paid QTD-15'!E21</f>
        <v>663877</v>
      </c>
      <c r="D9" s="169">
        <f>'[1]Loss Expenses Paid QTD-15'!E15</f>
        <v>0</v>
      </c>
      <c r="E9" s="169">
        <f>'[1]Loss Expenses Paid QTD-15'!E9</f>
        <v>0</v>
      </c>
      <c r="F9" s="181">
        <f>SUM(B9:E9)</f>
        <v>855507</v>
      </c>
    </row>
    <row r="10" spans="1:6" ht="15" customHeight="1" x14ac:dyDescent="0.2">
      <c r="A10" s="255" t="s">
        <v>161</v>
      </c>
      <c r="B10" s="205">
        <f>'[1]Loss Expenses Paid QTD-15'!E28</f>
        <v>683</v>
      </c>
      <c r="C10" s="205">
        <f>'[1]Loss Expenses Paid QTD-15'!E22</f>
        <v>148542</v>
      </c>
      <c r="D10" s="256">
        <f>'[1]Loss Expenses Paid QTD-15'!E16</f>
        <v>2563</v>
      </c>
      <c r="E10" s="256">
        <f>'[1]Loss Expenses Paid QTD-15'!E10</f>
        <v>2000</v>
      </c>
      <c r="F10" s="205">
        <f>SUM(B10:E10)</f>
        <v>153788</v>
      </c>
    </row>
    <row r="11" spans="1:6" ht="15" customHeight="1" x14ac:dyDescent="0.25">
      <c r="A11" s="255" t="s">
        <v>162</v>
      </c>
      <c r="B11" s="169">
        <f>'[1]Loss Expenses Paid QTD-15'!E29</f>
        <v>0</v>
      </c>
      <c r="C11" s="169">
        <f>'[1]Loss Expenses Paid QTD-15'!E23</f>
        <v>0</v>
      </c>
      <c r="D11" s="169">
        <f>'[1]Loss Expenses Paid QTD-15'!E17</f>
        <v>0</v>
      </c>
      <c r="E11" s="169">
        <f>'[1]Loss Expenses Paid QTD-15'!E11</f>
        <v>0</v>
      </c>
      <c r="F11" s="169">
        <f>SUM(B11:E11)</f>
        <v>0</v>
      </c>
    </row>
    <row r="12" spans="1:6" ht="15" customHeight="1" thickBot="1" x14ac:dyDescent="0.3">
      <c r="A12" s="257" t="s">
        <v>163</v>
      </c>
      <c r="B12" s="207">
        <f>SUM(B9:B11)</f>
        <v>192313</v>
      </c>
      <c r="C12" s="207">
        <f>SUM(C9:C11)</f>
        <v>812419</v>
      </c>
      <c r="D12" s="106">
        <f>SUM(D9:D11)</f>
        <v>2563</v>
      </c>
      <c r="E12" s="106">
        <f>SUM(E9:E11)</f>
        <v>2000</v>
      </c>
      <c r="F12" s="209">
        <f>SUM(F9:F11)</f>
        <v>1009295</v>
      </c>
    </row>
    <row r="13" spans="1:6" ht="15" customHeight="1" thickTop="1" x14ac:dyDescent="0.25">
      <c r="A13" s="252"/>
      <c r="B13" s="258"/>
      <c r="C13" s="258"/>
      <c r="D13" s="258"/>
      <c r="E13" s="259"/>
      <c r="F13" s="260"/>
    </row>
    <row r="14" spans="1:6" ht="15" customHeight="1" x14ac:dyDescent="0.25">
      <c r="A14" s="252" t="s">
        <v>187</v>
      </c>
      <c r="B14" s="258"/>
      <c r="C14" s="258"/>
      <c r="D14" s="258"/>
      <c r="E14" s="259"/>
      <c r="F14" s="260"/>
    </row>
    <row r="15" spans="1:6" ht="15" customHeight="1" x14ac:dyDescent="0.25">
      <c r="A15" s="255" t="s">
        <v>188</v>
      </c>
      <c r="B15" s="256">
        <f>'Losses Incurred YTD-10'!B15</f>
        <v>115000</v>
      </c>
      <c r="C15" s="205">
        <f>'Losses Incurred YTD-10'!C15</f>
        <v>326298</v>
      </c>
      <c r="D15" s="205">
        <f>'Losses Incurred YTD-10'!D15</f>
        <v>160000</v>
      </c>
      <c r="E15" s="169">
        <f>'Losses Incurred YTD-10'!E15</f>
        <v>0</v>
      </c>
      <c r="F15" s="205">
        <f>SUM(B15:E15)</f>
        <v>601298</v>
      </c>
    </row>
    <row r="16" spans="1:6" ht="15" customHeight="1" x14ac:dyDescent="0.2">
      <c r="A16" s="255" t="s">
        <v>189</v>
      </c>
      <c r="B16" s="205">
        <f>'Losses Incurred YTD-10'!B16</f>
        <v>18000</v>
      </c>
      <c r="C16" s="205">
        <f>'Losses Incurred YTD-10'!C16</f>
        <v>86500</v>
      </c>
      <c r="D16" s="205">
        <f>'Losses Incurred YTD-10'!D16</f>
        <v>4000</v>
      </c>
      <c r="E16" s="256">
        <f>'Losses Incurred YTD-10'!E16</f>
        <v>5000</v>
      </c>
      <c r="F16" s="205">
        <f>SUM(B16:E16)</f>
        <v>113500</v>
      </c>
    </row>
    <row r="17" spans="1:6" ht="15" customHeight="1" x14ac:dyDescent="0.25">
      <c r="A17" s="255" t="s">
        <v>190</v>
      </c>
      <c r="B17" s="169">
        <f>'Losses Incurred YTD-10'!B17</f>
        <v>0</v>
      </c>
      <c r="C17" s="169">
        <f>'Losses Incurred YTD-10'!C17</f>
        <v>0</v>
      </c>
      <c r="D17" s="169">
        <f>'Losses Incurred YTD-10'!D17</f>
        <v>0</v>
      </c>
      <c r="E17" s="169">
        <f>'Losses Incurred YTD-10'!E17</f>
        <v>0</v>
      </c>
      <c r="F17" s="169">
        <f>SUM(B17:E17)</f>
        <v>0</v>
      </c>
    </row>
    <row r="18" spans="1:6" ht="15" customHeight="1" thickBot="1" x14ac:dyDescent="0.3">
      <c r="A18" s="257" t="s">
        <v>163</v>
      </c>
      <c r="B18" s="207">
        <f>SUM(B15:B17)</f>
        <v>133000</v>
      </c>
      <c r="C18" s="207">
        <f>SUM(C15:C17)</f>
        <v>412798</v>
      </c>
      <c r="D18" s="207">
        <f>SUM(D15:D17)</f>
        <v>164000</v>
      </c>
      <c r="E18" s="207">
        <f>SUM(E15:E17)</f>
        <v>5000</v>
      </c>
      <c r="F18" s="209">
        <f>SUM(F15:F17)</f>
        <v>714798</v>
      </c>
    </row>
    <row r="19" spans="1:6" ht="15" customHeight="1" thickTop="1" x14ac:dyDescent="0.25">
      <c r="A19" s="252"/>
      <c r="B19" s="102"/>
      <c r="C19" s="102"/>
      <c r="D19" s="102"/>
      <c r="E19" s="261"/>
      <c r="F19" s="262"/>
    </row>
    <row r="20" spans="1:6" ht="15" customHeight="1" x14ac:dyDescent="0.25">
      <c r="A20" s="252" t="s">
        <v>191</v>
      </c>
      <c r="B20" s="259"/>
      <c r="C20" s="259"/>
      <c r="D20" s="259"/>
      <c r="E20" s="259"/>
      <c r="F20" s="263"/>
    </row>
    <row r="21" spans="1:6" ht="15" customHeight="1" x14ac:dyDescent="0.25">
      <c r="A21" s="255" t="s">
        <v>188</v>
      </c>
      <c r="B21" s="256">
        <f>'Losses Incurred YTD-10'!B21</f>
        <v>276183</v>
      </c>
      <c r="C21" s="205">
        <f>'Losses Incurred YTD-10'!C21</f>
        <v>73085</v>
      </c>
      <c r="D21" s="169">
        <f>'Losses Incurred YTD-10'!D21</f>
        <v>0</v>
      </c>
      <c r="E21" s="169">
        <f>'Losses Incurred YTD-10'!E21</f>
        <v>0</v>
      </c>
      <c r="F21" s="205">
        <f>SUM(B21:E21)</f>
        <v>349268</v>
      </c>
    </row>
    <row r="22" spans="1:6" ht="15" customHeight="1" x14ac:dyDescent="0.25">
      <c r="A22" s="255" t="s">
        <v>189</v>
      </c>
      <c r="B22" s="205">
        <f>'Losses Incurred YTD-10'!B22</f>
        <v>43229</v>
      </c>
      <c r="C22" s="205">
        <f>'Losses Incurred YTD-10'!C22</f>
        <v>19375</v>
      </c>
      <c r="D22" s="169">
        <f>'Losses Incurred YTD-10'!D22</f>
        <v>0</v>
      </c>
      <c r="E22" s="169">
        <f>'Losses Incurred YTD-10'!E22</f>
        <v>0</v>
      </c>
      <c r="F22" s="205">
        <f>SUM(B22:E22)</f>
        <v>62604</v>
      </c>
    </row>
    <row r="23" spans="1:6" ht="15" customHeight="1" x14ac:dyDescent="0.25">
      <c r="A23" s="255" t="s">
        <v>190</v>
      </c>
      <c r="B23" s="169">
        <f>'Losses Incurred YTD-10'!B23</f>
        <v>0</v>
      </c>
      <c r="C23" s="169">
        <f>'Losses Incurred YTD-10'!C23</f>
        <v>0</v>
      </c>
      <c r="D23" s="169">
        <f>'Losses Incurred YTD-10'!D23</f>
        <v>0</v>
      </c>
      <c r="E23" s="169">
        <f>'Losses Incurred YTD-10'!E23</f>
        <v>0</v>
      </c>
      <c r="F23" s="169">
        <f>SUM(B23:E23)</f>
        <v>0</v>
      </c>
    </row>
    <row r="24" spans="1:6" ht="15" customHeight="1" thickBot="1" x14ac:dyDescent="0.3">
      <c r="A24" s="257" t="s">
        <v>163</v>
      </c>
      <c r="B24" s="207">
        <f>SUM(B21:B23)</f>
        <v>319412</v>
      </c>
      <c r="C24" s="207">
        <f>SUM(C21:C23)</f>
        <v>92460</v>
      </c>
      <c r="D24" s="208">
        <f>SUM(D21:D23)</f>
        <v>0</v>
      </c>
      <c r="E24" s="208">
        <f>SUM(E21:E23)</f>
        <v>0</v>
      </c>
      <c r="F24" s="209">
        <f>SUM(F21:F23)</f>
        <v>411872</v>
      </c>
    </row>
    <row r="25" spans="1:6" ht="15" customHeight="1" thickTop="1" x14ac:dyDescent="0.25">
      <c r="A25" s="252"/>
      <c r="B25" s="258"/>
      <c r="C25" s="258"/>
      <c r="D25" s="258"/>
      <c r="E25" s="259"/>
      <c r="F25" s="260"/>
    </row>
    <row r="26" spans="1:6" ht="15" customHeight="1" x14ac:dyDescent="0.25">
      <c r="A26" s="252" t="s">
        <v>192</v>
      </c>
      <c r="B26" s="264"/>
      <c r="C26" s="264"/>
      <c r="D26" s="264"/>
      <c r="E26" s="259"/>
      <c r="F26" s="260"/>
    </row>
    <row r="27" spans="1:6" ht="15" customHeight="1" x14ac:dyDescent="0.25">
      <c r="A27" s="252" t="s">
        <v>193</v>
      </c>
      <c r="B27" s="264"/>
      <c r="C27" s="264"/>
      <c r="D27" s="264"/>
      <c r="E27" s="259"/>
      <c r="F27" s="260"/>
    </row>
    <row r="28" spans="1:6" ht="15" customHeight="1" x14ac:dyDescent="0.25">
      <c r="A28" s="255" t="s">
        <v>188</v>
      </c>
      <c r="B28" s="205">
        <v>242738</v>
      </c>
      <c r="C28" s="205">
        <v>806212</v>
      </c>
      <c r="D28" s="169">
        <v>0</v>
      </c>
      <c r="E28" s="169">
        <v>0</v>
      </c>
      <c r="F28" s="205">
        <f>SUM(B28:E28)</f>
        <v>1048950</v>
      </c>
    </row>
    <row r="29" spans="1:6" ht="15" customHeight="1" x14ac:dyDescent="0.2">
      <c r="A29" s="255" t="s">
        <v>189</v>
      </c>
      <c r="B29" s="205">
        <v>4713</v>
      </c>
      <c r="C29" s="205">
        <v>70168</v>
      </c>
      <c r="D29" s="205">
        <v>4400</v>
      </c>
      <c r="E29" s="205">
        <v>10000</v>
      </c>
      <c r="F29" s="205">
        <f t="shared" ref="F29:F30" si="0">SUM(B29:E29)</f>
        <v>89281</v>
      </c>
    </row>
    <row r="30" spans="1:6" ht="15" customHeight="1" x14ac:dyDescent="0.25">
      <c r="A30" s="255" t="s">
        <v>190</v>
      </c>
      <c r="B30" s="169">
        <v>0</v>
      </c>
      <c r="C30" s="169">
        <v>0</v>
      </c>
      <c r="D30" s="169">
        <v>0</v>
      </c>
      <c r="E30" s="169">
        <v>0</v>
      </c>
      <c r="F30" s="169">
        <f t="shared" si="0"/>
        <v>0</v>
      </c>
    </row>
    <row r="31" spans="1:6" ht="15" customHeight="1" thickBot="1" x14ac:dyDescent="0.3">
      <c r="A31" s="257" t="s">
        <v>163</v>
      </c>
      <c r="B31" s="207">
        <f>SUM(B28:B30)</f>
        <v>247451</v>
      </c>
      <c r="C31" s="207">
        <f t="shared" ref="C31:E31" si="1">SUM(C28:C30)</f>
        <v>876380</v>
      </c>
      <c r="D31" s="207">
        <f t="shared" si="1"/>
        <v>4400</v>
      </c>
      <c r="E31" s="207">
        <f t="shared" si="1"/>
        <v>10000</v>
      </c>
      <c r="F31" s="209">
        <f>SUM(F28:F30)</f>
        <v>1138231</v>
      </c>
    </row>
    <row r="32" spans="1:6" s="266" customFormat="1" ht="15" customHeight="1" thickTop="1" x14ac:dyDescent="0.25">
      <c r="A32" s="252"/>
      <c r="B32" s="264"/>
      <c r="C32" s="264"/>
      <c r="D32" s="264"/>
      <c r="E32" s="264"/>
      <c r="F32" s="265"/>
    </row>
    <row r="33" spans="1:6" ht="15" customHeight="1" x14ac:dyDescent="0.25">
      <c r="A33" s="252" t="s">
        <v>194</v>
      </c>
      <c r="B33" s="258"/>
      <c r="C33" s="258"/>
      <c r="D33" s="258"/>
      <c r="E33" s="259"/>
      <c r="F33" s="260"/>
    </row>
    <row r="34" spans="1:6" ht="15" customHeight="1" x14ac:dyDescent="0.25">
      <c r="A34" s="255" t="s">
        <v>188</v>
      </c>
      <c r="B34" s="256">
        <f t="shared" ref="B34:E36" si="2">B9+B15+B21-B28</f>
        <v>340075</v>
      </c>
      <c r="C34" s="256">
        <f t="shared" si="2"/>
        <v>257048</v>
      </c>
      <c r="D34" s="256">
        <f t="shared" si="2"/>
        <v>160000</v>
      </c>
      <c r="E34" s="169">
        <f t="shared" si="2"/>
        <v>0</v>
      </c>
      <c r="F34" s="256">
        <f>SUM(B34:E34)</f>
        <v>757123</v>
      </c>
    </row>
    <row r="35" spans="1:6" ht="15" customHeight="1" x14ac:dyDescent="0.2">
      <c r="A35" s="255" t="s">
        <v>189</v>
      </c>
      <c r="B35" s="256">
        <f t="shared" si="2"/>
        <v>57199</v>
      </c>
      <c r="C35" s="256">
        <f t="shared" si="2"/>
        <v>184249</v>
      </c>
      <c r="D35" s="256">
        <f t="shared" si="2"/>
        <v>2163</v>
      </c>
      <c r="E35" s="256">
        <f t="shared" si="2"/>
        <v>-3000</v>
      </c>
      <c r="F35" s="256">
        <f>SUM(B35:E35)</f>
        <v>240611</v>
      </c>
    </row>
    <row r="36" spans="1:6" ht="15" customHeight="1" x14ac:dyDescent="0.25">
      <c r="A36" s="255" t="s">
        <v>190</v>
      </c>
      <c r="B36" s="169">
        <f t="shared" si="2"/>
        <v>0</v>
      </c>
      <c r="C36" s="169">
        <f t="shared" si="2"/>
        <v>0</v>
      </c>
      <c r="D36" s="169">
        <f t="shared" si="2"/>
        <v>0</v>
      </c>
      <c r="E36" s="169">
        <f t="shared" si="2"/>
        <v>0</v>
      </c>
      <c r="F36" s="169">
        <f>SUM(B36:E36)</f>
        <v>0</v>
      </c>
    </row>
    <row r="37" spans="1:6" ht="15" customHeight="1" thickBot="1" x14ac:dyDescent="0.3">
      <c r="A37" s="257" t="s">
        <v>163</v>
      </c>
      <c r="B37" s="267">
        <f>SUM(B34:B36)</f>
        <v>397274</v>
      </c>
      <c r="C37" s="267">
        <f>SUM(C34:C36)</f>
        <v>441297</v>
      </c>
      <c r="D37" s="267">
        <f>SUM(D34:D36)</f>
        <v>162163</v>
      </c>
      <c r="E37" s="267">
        <f>SUM(E34:E36)</f>
        <v>-3000</v>
      </c>
      <c r="F37" s="267">
        <f>SUM(F34:F36)</f>
        <v>997734</v>
      </c>
    </row>
    <row r="38" spans="1:6" ht="15" customHeight="1" thickTop="1" x14ac:dyDescent="0.25">
      <c r="B38" s="263"/>
      <c r="C38" s="263"/>
      <c r="D38" s="263"/>
      <c r="F38" s="269" t="s">
        <v>106</v>
      </c>
    </row>
    <row r="39" spans="1:6" s="273" customFormat="1" ht="15" customHeight="1" x14ac:dyDescent="0.25">
      <c r="A39" s="270"/>
      <c r="B39" s="271"/>
      <c r="C39" s="271"/>
      <c r="D39" s="271"/>
      <c r="E39" s="272"/>
      <c r="F39" s="269"/>
    </row>
    <row r="40" spans="1:6" ht="15" customHeight="1" x14ac:dyDescent="0.25">
      <c r="B40" s="253"/>
      <c r="C40" s="253"/>
      <c r="D40" s="253"/>
    </row>
    <row r="41" spans="1:6" ht="15" customHeight="1" x14ac:dyDescent="0.25">
      <c r="B41" s="253"/>
      <c r="C41" s="253"/>
      <c r="D41" s="253"/>
    </row>
    <row r="42" spans="1:6" ht="15" customHeight="1" x14ac:dyDescent="0.25">
      <c r="B42" s="253"/>
      <c r="C42" s="253"/>
      <c r="D42" s="253"/>
    </row>
    <row r="43" spans="1:6" ht="15" customHeight="1" x14ac:dyDescent="0.2">
      <c r="A43" s="244"/>
      <c r="B43" s="253"/>
      <c r="C43" s="253"/>
      <c r="D43" s="253"/>
    </row>
    <row r="44" spans="1:6" ht="15" customHeight="1" x14ac:dyDescent="0.2">
      <c r="A44" s="244"/>
      <c r="B44" s="253"/>
      <c r="C44" s="253"/>
      <c r="D44" s="253"/>
    </row>
    <row r="45" spans="1:6" ht="15" customHeight="1" x14ac:dyDescent="0.2">
      <c r="A45" s="244"/>
      <c r="B45" s="253"/>
      <c r="C45" s="253"/>
      <c r="D45" s="253"/>
    </row>
    <row r="46" spans="1:6" ht="15" customHeight="1" x14ac:dyDescent="0.2">
      <c r="A46" s="244"/>
      <c r="B46" s="253"/>
      <c r="C46" s="253"/>
      <c r="D46" s="253"/>
    </row>
    <row r="47" spans="1:6" ht="15" customHeight="1" x14ac:dyDescent="0.2">
      <c r="A47" s="244"/>
      <c r="B47" s="253"/>
      <c r="C47" s="253"/>
      <c r="D47" s="253"/>
    </row>
    <row r="48" spans="1:6" ht="15" customHeight="1" x14ac:dyDescent="0.2">
      <c r="A48" s="244"/>
      <c r="B48" s="253"/>
      <c r="C48" s="253"/>
      <c r="D48" s="253"/>
    </row>
    <row r="49" spans="1:6" ht="15" customHeight="1" x14ac:dyDescent="0.2">
      <c r="A49" s="244"/>
      <c r="B49" s="253"/>
      <c r="C49" s="253"/>
      <c r="D49" s="253"/>
      <c r="E49" s="38"/>
      <c r="F49" s="38"/>
    </row>
    <row r="50" spans="1:6" ht="15" customHeight="1" x14ac:dyDescent="0.2">
      <c r="A50" s="244"/>
      <c r="B50" s="253"/>
      <c r="C50" s="253"/>
      <c r="D50" s="253"/>
      <c r="E50" s="38"/>
      <c r="F50" s="38"/>
    </row>
    <row r="51" spans="1:6" ht="15" customHeight="1" x14ac:dyDescent="0.2">
      <c r="A51" s="244"/>
      <c r="B51" s="253"/>
      <c r="C51" s="253"/>
      <c r="D51" s="253"/>
      <c r="E51" s="38"/>
      <c r="F51" s="38"/>
    </row>
    <row r="52" spans="1:6" ht="15" customHeight="1" x14ac:dyDescent="0.2">
      <c r="A52" s="244"/>
      <c r="B52" s="253"/>
      <c r="C52" s="253"/>
      <c r="D52" s="253"/>
      <c r="E52" s="38"/>
      <c r="F52" s="38"/>
    </row>
    <row r="53" spans="1:6" ht="15" customHeight="1" x14ac:dyDescent="0.2">
      <c r="A53" s="244"/>
      <c r="B53" s="253"/>
      <c r="C53" s="253"/>
      <c r="D53" s="253"/>
      <c r="E53" s="38"/>
      <c r="F53" s="38"/>
    </row>
    <row r="54" spans="1:6" ht="15" customHeight="1" x14ac:dyDescent="0.2">
      <c r="A54" s="244"/>
      <c r="B54" s="253"/>
      <c r="C54" s="253"/>
      <c r="D54" s="253"/>
      <c r="E54" s="38"/>
      <c r="F54" s="38"/>
    </row>
    <row r="55" spans="1:6" ht="15" customHeight="1" x14ac:dyDescent="0.25">
      <c r="A55" s="244"/>
      <c r="E55" s="38"/>
      <c r="F55" s="38"/>
    </row>
    <row r="56" spans="1:6" ht="15" customHeight="1" x14ac:dyDescent="0.25">
      <c r="A56" s="244"/>
      <c r="E56" s="38"/>
      <c r="F56" s="38"/>
    </row>
    <row r="57" spans="1:6" ht="15" customHeight="1" x14ac:dyDescent="0.25">
      <c r="A57" s="244"/>
      <c r="E57" s="38"/>
      <c r="F57" s="38"/>
    </row>
    <row r="58" spans="1:6" ht="15" customHeight="1" x14ac:dyDescent="0.25">
      <c r="A58" s="244"/>
      <c r="E58" s="38"/>
      <c r="F58" s="38"/>
    </row>
    <row r="59" spans="1:6" ht="15" customHeight="1" x14ac:dyDescent="0.25">
      <c r="A59" s="244"/>
      <c r="E59" s="38"/>
      <c r="F59" s="38"/>
    </row>
    <row r="60" spans="1:6" ht="15" customHeight="1" x14ac:dyDescent="0.25">
      <c r="A60" s="244"/>
      <c r="E60" s="38"/>
      <c r="F60" s="38"/>
    </row>
    <row r="61" spans="1:6" ht="15" customHeight="1" x14ac:dyDescent="0.25">
      <c r="A61" s="244"/>
      <c r="E61" s="38"/>
      <c r="F61" s="38"/>
    </row>
    <row r="62" spans="1:6" ht="15" customHeight="1" x14ac:dyDescent="0.25">
      <c r="A62" s="244"/>
      <c r="E62" s="38"/>
      <c r="F62" s="38"/>
    </row>
    <row r="63" spans="1:6" ht="15" customHeight="1" x14ac:dyDescent="0.25">
      <c r="A63" s="244"/>
      <c r="E63" s="38"/>
      <c r="F63" s="38"/>
    </row>
    <row r="64" spans="1:6" ht="15" customHeight="1" x14ac:dyDescent="0.25">
      <c r="A64" s="244"/>
      <c r="E64" s="38"/>
      <c r="F64" s="38"/>
    </row>
    <row r="65" spans="1:6" ht="15" customHeight="1" x14ac:dyDescent="0.2">
      <c r="A65" s="244"/>
      <c r="B65" s="38"/>
      <c r="C65" s="38"/>
      <c r="D65" s="38"/>
      <c r="E65" s="38"/>
      <c r="F65" s="38"/>
    </row>
    <row r="66" spans="1:6" ht="15" customHeight="1" x14ac:dyDescent="0.2">
      <c r="A66" s="244"/>
      <c r="B66" s="38"/>
      <c r="C66" s="38"/>
      <c r="D66" s="38"/>
      <c r="E66" s="38"/>
      <c r="F66" s="38"/>
    </row>
    <row r="67" spans="1:6" ht="15" customHeight="1" x14ac:dyDescent="0.2">
      <c r="A67" s="244"/>
      <c r="B67" s="38"/>
      <c r="C67" s="38"/>
      <c r="D67" s="38"/>
      <c r="E67" s="38"/>
      <c r="F67" s="38"/>
    </row>
    <row r="68" spans="1:6" ht="15" customHeight="1" x14ac:dyDescent="0.2">
      <c r="A68" s="244"/>
      <c r="B68" s="38"/>
      <c r="C68" s="38"/>
      <c r="D68" s="38"/>
      <c r="E68" s="38"/>
      <c r="F68" s="38"/>
    </row>
    <row r="69" spans="1:6" ht="15" customHeight="1" x14ac:dyDescent="0.2">
      <c r="A69" s="244"/>
      <c r="B69" s="38"/>
      <c r="C69" s="38"/>
      <c r="D69" s="38"/>
      <c r="E69" s="38"/>
      <c r="F69" s="38"/>
    </row>
    <row r="70" spans="1:6" ht="15" customHeight="1" x14ac:dyDescent="0.2">
      <c r="A70" s="244"/>
      <c r="B70" s="38"/>
      <c r="C70" s="38"/>
      <c r="D70" s="38"/>
      <c r="E70" s="38"/>
      <c r="F70" s="38"/>
    </row>
    <row r="71" spans="1:6" ht="15" customHeight="1" x14ac:dyDescent="0.2">
      <c r="A71" s="244"/>
      <c r="B71" s="38"/>
      <c r="C71" s="38"/>
      <c r="D71" s="38"/>
      <c r="E71" s="38"/>
      <c r="F71" s="38"/>
    </row>
    <row r="72" spans="1:6" ht="15" customHeight="1" x14ac:dyDescent="0.2">
      <c r="A72" s="244"/>
      <c r="B72" s="38"/>
      <c r="C72" s="38"/>
      <c r="D72" s="38"/>
      <c r="E72" s="38"/>
      <c r="F72" s="38"/>
    </row>
    <row r="73" spans="1:6" ht="15" customHeight="1" x14ac:dyDescent="0.2">
      <c r="A73" s="244"/>
      <c r="B73" s="38"/>
      <c r="C73" s="38"/>
      <c r="D73" s="38"/>
      <c r="E73" s="38"/>
      <c r="F73" s="38"/>
    </row>
    <row r="74" spans="1:6" ht="15" customHeight="1" x14ac:dyDescent="0.2">
      <c r="A74" s="244"/>
      <c r="B74" s="38"/>
      <c r="C74" s="38"/>
      <c r="D74" s="38"/>
      <c r="E74" s="38"/>
      <c r="F74" s="38"/>
    </row>
  </sheetData>
  <mergeCells count="3">
    <mergeCell ref="A1:F1"/>
    <mergeCell ref="A3:F3"/>
    <mergeCell ref="A4:F4"/>
  </mergeCells>
  <printOptions horizontalCentered="1"/>
  <pageMargins left="0.25" right="0.25" top="0.5" bottom="0.5" header="0.25" footer="0.25"/>
  <pageSetup scale="80" orientation="landscape" r:id="rId1"/>
  <headerFooter alignWithMargins="0">
    <oddFooter xml:space="preserve">&amp;CPage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Balance Sheet-1</vt:lpstr>
      <vt:lpstr>Income Statement-2</vt:lpstr>
      <vt:lpstr>Equity QTD-3</vt:lpstr>
      <vt:lpstr>Equity YTD-4</vt:lpstr>
      <vt:lpstr>Earned Incurred QTD-5</vt:lpstr>
      <vt:lpstr>Earned Incurred YTD-6</vt:lpstr>
      <vt:lpstr>Premiums QTD-7</vt:lpstr>
      <vt:lpstr>Premiums YTD-8</vt:lpstr>
      <vt:lpstr>Losses Incurred QTD-9</vt:lpstr>
      <vt:lpstr>Losses Incurred YTD-10</vt:lpstr>
      <vt:lpstr>Loss Expenses QTD-11</vt:lpstr>
      <vt:lpstr>Loss Expenses YTD-12</vt:lpstr>
      <vt:lpstr>'Balance Sheet-1'!Print_Area</vt:lpstr>
      <vt:lpstr>'Earned Incurred QTD-5'!Print_Area</vt:lpstr>
      <vt:lpstr>'Earned Incurred YTD-6'!Print_Area</vt:lpstr>
      <vt:lpstr>'Equity QTD-3'!Print_Area</vt:lpstr>
      <vt:lpstr>'Equity YTD-4'!Print_Area</vt:lpstr>
      <vt:lpstr>'Income Statement-2'!Print_Area</vt:lpstr>
      <vt:lpstr>'Loss Expenses QTD-11'!Print_Area</vt:lpstr>
      <vt:lpstr>'Loss Expenses YTD-12'!Print_Area</vt:lpstr>
      <vt:lpstr>'Losses Incurred QTD-9'!Print_Area</vt:lpstr>
      <vt:lpstr>'Losses Incurred YTD-10'!Print_Area</vt:lpstr>
      <vt:lpstr>'Premiums QTD-7'!Print_Area</vt:lpstr>
      <vt:lpstr>'Premiums YTD-8'!Print_Area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Akleema Abrams</dc:creator>
  <cp:lastModifiedBy>Akleema Abrams</cp:lastModifiedBy>
  <cp:lastPrinted>2022-09-19T14:43:14Z</cp:lastPrinted>
  <dcterms:created xsi:type="dcterms:W3CDTF">2022-09-19T14:37:06Z</dcterms:created>
  <dcterms:modified xsi:type="dcterms:W3CDTF">2022-09-19T14:43:20Z</dcterms:modified>
</cp:coreProperties>
</file>